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J-PI\Novo TR_Manutenção Predial_2022\TR 10_2021_Planilhas TJ-PI\"/>
    </mc:Choice>
  </mc:AlternateContent>
  <bookViews>
    <workbookView xWindow="0" yWindow="0" windowWidth="16380" windowHeight="8190" tabRatio="803" activeTab="1"/>
  </bookViews>
  <sheets>
    <sheet name="Polos" sheetId="18" r:id="rId1"/>
    <sheet name="Planilha1" sheetId="2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Planilha1!$B$3:$L$13</definedName>
    <definedName name="_xlnm.Print_Area" localSheetId="0">Polos!$A$1:$K$151</definedName>
    <definedName name="BDI">[1]Insumos!$D$5</definedName>
    <definedName name="faad5_">[1]Insumos!$F$201</definedName>
  </definedNames>
  <calcPr calcId="162913"/>
</workbook>
</file>

<file path=xl/calcChain.xml><?xml version="1.0" encoding="utf-8"?>
<calcChain xmlns="http://schemas.openxmlformats.org/spreadsheetml/2006/main">
  <c r="L7" i="23" l="1"/>
  <c r="L8" i="23"/>
  <c r="L9" i="23"/>
  <c r="L10" i="23"/>
  <c r="L11" i="23"/>
  <c r="L12" i="23"/>
  <c r="L6" i="23"/>
  <c r="E13" i="23"/>
  <c r="F13" i="23"/>
  <c r="G13" i="23"/>
  <c r="H13" i="23"/>
  <c r="I13" i="23"/>
  <c r="J13" i="23"/>
  <c r="K13" i="23"/>
  <c r="D13" i="23"/>
  <c r="L13" i="23" s="1"/>
  <c r="G71" i="18" l="1"/>
  <c r="F71" i="18"/>
  <c r="G70" i="18"/>
  <c r="F70" i="18"/>
  <c r="G68" i="18"/>
  <c r="F68" i="18"/>
  <c r="G59" i="18"/>
  <c r="G60" i="18"/>
  <c r="G61" i="18"/>
  <c r="G62" i="18"/>
  <c r="G63" i="18"/>
  <c r="G64" i="18"/>
  <c r="G58" i="18"/>
  <c r="F59" i="18"/>
  <c r="F60" i="18"/>
  <c r="F61" i="18"/>
  <c r="F62" i="18"/>
  <c r="F63" i="18"/>
  <c r="F64" i="18"/>
  <c r="F58" i="18"/>
  <c r="E59" i="18"/>
  <c r="E60" i="18"/>
  <c r="E61" i="18"/>
  <c r="E62" i="18"/>
  <c r="E63" i="18"/>
  <c r="E64" i="18"/>
  <c r="E58" i="18"/>
  <c r="D59" i="18"/>
  <c r="D60" i="18"/>
  <c r="D61" i="18"/>
  <c r="D62" i="18"/>
  <c r="D63" i="18"/>
  <c r="D64" i="18"/>
  <c r="D58" i="18"/>
  <c r="M64" i="18" l="1"/>
  <c r="H108" i="18"/>
  <c r="H53" i="18" l="1"/>
  <c r="H16" i="18" l="1"/>
  <c r="J53" i="18" l="1"/>
  <c r="J108" i="18"/>
  <c r="H146" i="18"/>
  <c r="J146" i="18" s="1"/>
  <c r="H127" i="18" l="1"/>
  <c r="J127" i="18" s="1"/>
  <c r="G89" i="18" l="1"/>
  <c r="F89" i="18"/>
  <c r="G88" i="18"/>
  <c r="F88" i="18"/>
  <c r="G86" i="18"/>
  <c r="F86" i="18"/>
  <c r="D77" i="18"/>
  <c r="E77" i="18"/>
  <c r="F77" i="18"/>
  <c r="G77" i="18"/>
  <c r="D78" i="18"/>
  <c r="E78" i="18"/>
  <c r="F78" i="18"/>
  <c r="G78" i="18"/>
  <c r="D79" i="18"/>
  <c r="E79" i="18"/>
  <c r="F79" i="18"/>
  <c r="G79" i="18"/>
  <c r="D80" i="18"/>
  <c r="E80" i="18"/>
  <c r="F80" i="18"/>
  <c r="G80" i="18"/>
  <c r="D81" i="18"/>
  <c r="E81" i="18"/>
  <c r="F81" i="18"/>
  <c r="G81" i="18"/>
  <c r="D82" i="18"/>
  <c r="E82" i="18"/>
  <c r="F82" i="18"/>
  <c r="G82" i="18"/>
  <c r="G76" i="18"/>
  <c r="F76" i="18"/>
  <c r="E76" i="18"/>
  <c r="D76" i="18"/>
  <c r="M82" i="18" l="1"/>
  <c r="G15" i="18"/>
  <c r="F15" i="18"/>
  <c r="J16" i="18" l="1"/>
  <c r="G144" i="18" l="1"/>
  <c r="G145" i="18"/>
  <c r="F145" i="18"/>
  <c r="F144" i="18"/>
  <c r="G142" i="18"/>
  <c r="F142" i="18"/>
  <c r="F133" i="18"/>
  <c r="G133" i="18"/>
  <c r="F134" i="18"/>
  <c r="G134" i="18"/>
  <c r="F135" i="18"/>
  <c r="G135" i="18"/>
  <c r="F136" i="18"/>
  <c r="G136" i="18"/>
  <c r="F137" i="18"/>
  <c r="G137" i="18"/>
  <c r="F138" i="18"/>
  <c r="G138" i="18"/>
  <c r="G132" i="18"/>
  <c r="F132" i="18"/>
  <c r="G126" i="18" l="1"/>
  <c r="F126" i="18"/>
  <c r="G125" i="18"/>
  <c r="F125" i="18"/>
  <c r="G123" i="18"/>
  <c r="F123" i="18"/>
  <c r="F114" i="18"/>
  <c r="G114" i="18"/>
  <c r="F115" i="18"/>
  <c r="G115" i="18"/>
  <c r="F116" i="18"/>
  <c r="G116" i="18"/>
  <c r="F117" i="18"/>
  <c r="G117" i="18"/>
  <c r="F118" i="18"/>
  <c r="G118" i="18"/>
  <c r="F119" i="18"/>
  <c r="G119" i="18"/>
  <c r="G113" i="18"/>
  <c r="F113" i="18"/>
  <c r="G107" i="18"/>
  <c r="F107" i="18"/>
  <c r="G106" i="18"/>
  <c r="F106" i="18"/>
  <c r="G104" i="18"/>
  <c r="F104" i="18"/>
  <c r="F95" i="18"/>
  <c r="G95" i="18"/>
  <c r="F96" i="18"/>
  <c r="G96" i="18"/>
  <c r="F97" i="18"/>
  <c r="G97" i="18"/>
  <c r="F98" i="18"/>
  <c r="G98" i="18"/>
  <c r="F99" i="18"/>
  <c r="G99" i="18"/>
  <c r="F100" i="18"/>
  <c r="G100" i="18"/>
  <c r="G94" i="18"/>
  <c r="F94" i="18"/>
  <c r="G52" i="18" l="1"/>
  <c r="G51" i="18"/>
  <c r="F52" i="18"/>
  <c r="F51" i="18"/>
  <c r="G49" i="18"/>
  <c r="F49" i="18"/>
  <c r="F40" i="18"/>
  <c r="G40" i="18"/>
  <c r="F41" i="18"/>
  <c r="G41" i="18"/>
  <c r="F42" i="18"/>
  <c r="G42" i="18"/>
  <c r="F43" i="18"/>
  <c r="G43" i="18"/>
  <c r="F44" i="18"/>
  <c r="G44" i="18"/>
  <c r="F45" i="18"/>
  <c r="G45" i="18"/>
  <c r="G39" i="18"/>
  <c r="F39" i="18"/>
  <c r="G34" i="18" l="1"/>
  <c r="F34" i="18"/>
  <c r="G33" i="18"/>
  <c r="F33" i="18"/>
  <c r="G31" i="18"/>
  <c r="F31" i="18"/>
  <c r="F22" i="18"/>
  <c r="G22" i="18"/>
  <c r="F23" i="18"/>
  <c r="G23" i="18"/>
  <c r="F24" i="18"/>
  <c r="G24" i="18"/>
  <c r="F25" i="18"/>
  <c r="G25" i="18"/>
  <c r="F26" i="18"/>
  <c r="G26" i="18"/>
  <c r="F27" i="18"/>
  <c r="G27" i="18"/>
  <c r="G21" i="18"/>
  <c r="F21" i="18"/>
  <c r="H15" i="18"/>
  <c r="D132" i="18" l="1"/>
  <c r="E132" i="18"/>
  <c r="D133" i="18"/>
  <c r="E133" i="18"/>
  <c r="D134" i="18"/>
  <c r="E134" i="18"/>
  <c r="D135" i="18"/>
  <c r="E135" i="18"/>
  <c r="D136" i="18"/>
  <c r="E136" i="18"/>
  <c r="D137" i="18"/>
  <c r="E137" i="18"/>
  <c r="D138" i="18"/>
  <c r="E138" i="18"/>
  <c r="M137" i="18" l="1"/>
  <c r="H134" i="18"/>
  <c r="J134" i="18" s="1"/>
  <c r="H137" i="18"/>
  <c r="J137" i="18" s="1"/>
  <c r="H133" i="18"/>
  <c r="J133" i="18" s="1"/>
  <c r="I134" i="18"/>
  <c r="K134" i="18" s="1"/>
  <c r="H132" i="18"/>
  <c r="J132" i="18" s="1"/>
  <c r="H136" i="18"/>
  <c r="J136" i="18" s="1"/>
  <c r="I138" i="18"/>
  <c r="K138" i="18" s="1"/>
  <c r="H144" i="18"/>
  <c r="J144" i="18" s="1"/>
  <c r="I135" i="18"/>
  <c r="K135" i="18" s="1"/>
  <c r="H135" i="18"/>
  <c r="J135" i="18" s="1"/>
  <c r="I136" i="18"/>
  <c r="K136" i="18" s="1"/>
  <c r="I132" i="18"/>
  <c r="H145" i="18"/>
  <c r="J145" i="18" s="1"/>
  <c r="H142" i="18"/>
  <c r="I137" i="18"/>
  <c r="K137" i="18" s="1"/>
  <c r="I133" i="18"/>
  <c r="K133" i="18" s="1"/>
  <c r="D113" i="18"/>
  <c r="E113" i="18"/>
  <c r="D114" i="18"/>
  <c r="E114" i="18"/>
  <c r="D115" i="18"/>
  <c r="E115" i="18"/>
  <c r="D116" i="18"/>
  <c r="E116" i="18"/>
  <c r="D117" i="18"/>
  <c r="E117" i="18"/>
  <c r="D118" i="18"/>
  <c r="E118" i="18"/>
  <c r="D119" i="18"/>
  <c r="E119" i="18"/>
  <c r="M119" i="18" l="1"/>
  <c r="H140" i="18"/>
  <c r="H147" i="18" s="1"/>
  <c r="I114" i="18"/>
  <c r="K114" i="18" s="1"/>
  <c r="J139" i="18"/>
  <c r="I117" i="18"/>
  <c r="K117" i="18" s="1"/>
  <c r="H113" i="18"/>
  <c r="I118" i="18"/>
  <c r="K118" i="18" s="1"/>
  <c r="H117" i="18"/>
  <c r="J117" i="18" s="1"/>
  <c r="I113" i="18"/>
  <c r="K113" i="18" s="1"/>
  <c r="H123" i="18"/>
  <c r="I139" i="18"/>
  <c r="K132" i="18"/>
  <c r="K139" i="18" s="1"/>
  <c r="I119" i="18"/>
  <c r="K119" i="18" s="1"/>
  <c r="I115" i="18"/>
  <c r="K115" i="18" s="1"/>
  <c r="H126" i="18"/>
  <c r="J126" i="18" s="1"/>
  <c r="H114" i="18"/>
  <c r="J114" i="18" s="1"/>
  <c r="H115" i="18"/>
  <c r="J115" i="18" s="1"/>
  <c r="J142" i="18"/>
  <c r="I116" i="18"/>
  <c r="K116" i="18" s="1"/>
  <c r="H118" i="18"/>
  <c r="J118" i="18" s="1"/>
  <c r="H125" i="18"/>
  <c r="J125" i="18" s="1"/>
  <c r="H116" i="18"/>
  <c r="J116" i="18" s="1"/>
  <c r="H139" i="18"/>
  <c r="D94" i="18"/>
  <c r="E94" i="18"/>
  <c r="D95" i="18"/>
  <c r="E95" i="18"/>
  <c r="D96" i="18"/>
  <c r="E96" i="18"/>
  <c r="D97" i="18"/>
  <c r="E97" i="18"/>
  <c r="D98" i="18"/>
  <c r="E98" i="18"/>
  <c r="D99" i="18"/>
  <c r="E99" i="18"/>
  <c r="D100" i="18"/>
  <c r="E100" i="18"/>
  <c r="M100" i="18" l="1"/>
  <c r="J140" i="18"/>
  <c r="J148" i="18" s="1"/>
  <c r="J113" i="18"/>
  <c r="J121" i="18" s="1"/>
  <c r="H121" i="18"/>
  <c r="H128" i="18" s="1"/>
  <c r="H96" i="18"/>
  <c r="J96" i="18" s="1"/>
  <c r="I97" i="18"/>
  <c r="K97" i="18" s="1"/>
  <c r="H120" i="18"/>
  <c r="H106" i="18"/>
  <c r="H97" i="18"/>
  <c r="J97" i="18" s="1"/>
  <c r="I98" i="18"/>
  <c r="K98" i="18" s="1"/>
  <c r="I94" i="18"/>
  <c r="J123" i="18"/>
  <c r="H104" i="18"/>
  <c r="H94" i="18"/>
  <c r="K120" i="18"/>
  <c r="I99" i="18"/>
  <c r="K99" i="18" s="1"/>
  <c r="I95" i="18"/>
  <c r="K95" i="18" s="1"/>
  <c r="I120" i="18"/>
  <c r="H98" i="18"/>
  <c r="J98" i="18" s="1"/>
  <c r="H99" i="18"/>
  <c r="J99" i="18" s="1"/>
  <c r="H95" i="18"/>
  <c r="H107" i="18"/>
  <c r="J107" i="18" s="1"/>
  <c r="I100" i="18"/>
  <c r="K100" i="18" s="1"/>
  <c r="I96" i="18"/>
  <c r="K96" i="18" s="1"/>
  <c r="J106" i="18" l="1"/>
  <c r="J129" i="18"/>
  <c r="J120" i="18"/>
  <c r="H102" i="18"/>
  <c r="H109" i="18" s="1"/>
  <c r="H86" i="18"/>
  <c r="J86" i="18" s="1"/>
  <c r="I81" i="18"/>
  <c r="K81" i="18" s="1"/>
  <c r="H81" i="18"/>
  <c r="J81" i="18" s="1"/>
  <c r="H89" i="18"/>
  <c r="H80" i="18"/>
  <c r="J80" i="18" s="1"/>
  <c r="I77" i="18"/>
  <c r="K77" i="18" s="1"/>
  <c r="H76" i="18"/>
  <c r="H77" i="18"/>
  <c r="J77" i="18" s="1"/>
  <c r="J94" i="18"/>
  <c r="H101" i="18"/>
  <c r="I82" i="18"/>
  <c r="K82" i="18" s="1"/>
  <c r="H88" i="18"/>
  <c r="J88" i="18" s="1"/>
  <c r="H78" i="18"/>
  <c r="J78" i="18" s="1"/>
  <c r="J95" i="18"/>
  <c r="J104" i="18"/>
  <c r="I79" i="18"/>
  <c r="K79" i="18" s="1"/>
  <c r="I78" i="18"/>
  <c r="K78" i="18" s="1"/>
  <c r="H79" i="18"/>
  <c r="J79" i="18" s="1"/>
  <c r="I80" i="18"/>
  <c r="K80" i="18" s="1"/>
  <c r="I76" i="18"/>
  <c r="K94" i="18"/>
  <c r="K101" i="18" s="1"/>
  <c r="I101" i="18"/>
  <c r="J89" i="18" l="1"/>
  <c r="J102" i="18"/>
  <c r="J76" i="18"/>
  <c r="J83" i="18" s="1"/>
  <c r="H84" i="18"/>
  <c r="H90" i="18" s="1"/>
  <c r="H59" i="18"/>
  <c r="J59" i="18" s="1"/>
  <c r="H63" i="18"/>
  <c r="J63" i="18" s="1"/>
  <c r="I60" i="18"/>
  <c r="K60" i="18" s="1"/>
  <c r="H60" i="18"/>
  <c r="J60" i="18" s="1"/>
  <c r="I64" i="18"/>
  <c r="K64" i="18" s="1"/>
  <c r="J101" i="18"/>
  <c r="I61" i="18"/>
  <c r="K61" i="18" s="1"/>
  <c r="H61" i="18"/>
  <c r="J61" i="18" s="1"/>
  <c r="K76" i="18"/>
  <c r="K83" i="18" s="1"/>
  <c r="I83" i="18"/>
  <c r="H83" i="18"/>
  <c r="H70" i="18"/>
  <c r="J70" i="18" s="1"/>
  <c r="I62" i="18"/>
  <c r="K62" i="18" s="1"/>
  <c r="I58" i="18"/>
  <c r="H71" i="18"/>
  <c r="J71" i="18" s="1"/>
  <c r="H68" i="18"/>
  <c r="H62" i="18"/>
  <c r="J62" i="18" s="1"/>
  <c r="H58" i="18"/>
  <c r="I63" i="18"/>
  <c r="K63" i="18" s="1"/>
  <c r="I59" i="18"/>
  <c r="K59" i="18" s="1"/>
  <c r="D39" i="18"/>
  <c r="E39" i="18"/>
  <c r="D40" i="18"/>
  <c r="E40" i="18"/>
  <c r="D41" i="18"/>
  <c r="E41" i="18"/>
  <c r="D42" i="18"/>
  <c r="E42" i="18"/>
  <c r="D43" i="18"/>
  <c r="E43" i="18"/>
  <c r="D44" i="18"/>
  <c r="E44" i="18"/>
  <c r="I44" i="18" s="1"/>
  <c r="K44" i="18" s="1"/>
  <c r="D45" i="18"/>
  <c r="E45" i="18"/>
  <c r="H39" i="18" l="1"/>
  <c r="J39" i="18" s="1"/>
  <c r="M45" i="18"/>
  <c r="J110" i="18"/>
  <c r="J84" i="18"/>
  <c r="H66" i="18"/>
  <c r="H72" i="18" s="1"/>
  <c r="H44" i="18"/>
  <c r="J44" i="18" s="1"/>
  <c r="I39" i="18"/>
  <c r="K39" i="18" s="1"/>
  <c r="I43" i="18"/>
  <c r="K43" i="18" s="1"/>
  <c r="H49" i="18"/>
  <c r="J49" i="18" s="1"/>
  <c r="H43" i="18"/>
  <c r="J43" i="18" s="1"/>
  <c r="I40" i="18"/>
  <c r="K40" i="18" s="1"/>
  <c r="H40" i="18"/>
  <c r="J40" i="18" s="1"/>
  <c r="H52" i="18"/>
  <c r="I45" i="18"/>
  <c r="K45" i="18" s="1"/>
  <c r="H51" i="18"/>
  <c r="J51" i="18" s="1"/>
  <c r="H41" i="18"/>
  <c r="J41" i="18" s="1"/>
  <c r="J68" i="18"/>
  <c r="I42" i="18"/>
  <c r="K42" i="18" s="1"/>
  <c r="I41" i="18"/>
  <c r="K41" i="18" s="1"/>
  <c r="H42" i="18"/>
  <c r="J42" i="18" s="1"/>
  <c r="J58" i="18"/>
  <c r="H65" i="18"/>
  <c r="I65" i="18"/>
  <c r="K58" i="18"/>
  <c r="K65" i="18" s="1"/>
  <c r="D21" i="18"/>
  <c r="E21" i="18"/>
  <c r="D22" i="18"/>
  <c r="E22" i="18"/>
  <c r="D23" i="18"/>
  <c r="E23" i="18"/>
  <c r="D24" i="18"/>
  <c r="E24" i="18"/>
  <c r="D25" i="18"/>
  <c r="E25" i="18"/>
  <c r="D26" i="18"/>
  <c r="E26" i="18"/>
  <c r="D27" i="18"/>
  <c r="E27" i="18"/>
  <c r="M27" i="18" l="1"/>
  <c r="J52" i="18"/>
  <c r="J91" i="18"/>
  <c r="J66" i="18"/>
  <c r="J73" i="18" s="1"/>
  <c r="J47" i="18"/>
  <c r="H47" i="18"/>
  <c r="H54" i="18" s="1"/>
  <c r="I21" i="18"/>
  <c r="K21" i="18" s="1"/>
  <c r="H21" i="18"/>
  <c r="H24" i="18"/>
  <c r="J24" i="18" s="1"/>
  <c r="I25" i="18"/>
  <c r="K25" i="18" s="1"/>
  <c r="H25" i="18"/>
  <c r="J25" i="18" s="1"/>
  <c r="I46" i="18"/>
  <c r="I26" i="18"/>
  <c r="K26" i="18" s="1"/>
  <c r="I22" i="18"/>
  <c r="K22" i="18" s="1"/>
  <c r="J65" i="18"/>
  <c r="H26" i="18"/>
  <c r="J26" i="18" s="1"/>
  <c r="H22" i="18"/>
  <c r="J22" i="18" s="1"/>
  <c r="J46" i="18"/>
  <c r="H34" i="18"/>
  <c r="J34" i="18" s="1"/>
  <c r="I27" i="18"/>
  <c r="K27" i="18" s="1"/>
  <c r="I23" i="18"/>
  <c r="K23" i="18" s="1"/>
  <c r="H31" i="18"/>
  <c r="H33" i="18"/>
  <c r="J33" i="18" s="1"/>
  <c r="H23" i="18"/>
  <c r="J23" i="18" s="1"/>
  <c r="H46" i="18"/>
  <c r="I24" i="18"/>
  <c r="K24" i="18" s="1"/>
  <c r="K46" i="18"/>
  <c r="D5" i="18"/>
  <c r="E5" i="18"/>
  <c r="D6" i="18"/>
  <c r="E6" i="18"/>
  <c r="D7" i="18"/>
  <c r="E7" i="18"/>
  <c r="D8" i="18"/>
  <c r="E8" i="18"/>
  <c r="D9" i="18"/>
  <c r="E9" i="18"/>
  <c r="D10" i="18"/>
  <c r="E10" i="18"/>
  <c r="D11" i="18"/>
  <c r="E11" i="18"/>
  <c r="M11" i="18" l="1"/>
  <c r="M150" i="18" s="1"/>
  <c r="J55" i="18"/>
  <c r="J21" i="18"/>
  <c r="J29" i="18" s="1"/>
  <c r="H29" i="18"/>
  <c r="H35" i="18" s="1"/>
  <c r="H28" i="18"/>
  <c r="J31" i="18"/>
  <c r="I28" i="18"/>
  <c r="J15" i="18"/>
  <c r="K28" i="18"/>
  <c r="J28" i="18" l="1"/>
  <c r="J36" i="18"/>
  <c r="G6" i="18" l="1"/>
  <c r="I6" i="18" s="1"/>
  <c r="K6" i="18" s="1"/>
  <c r="G7" i="18" l="1"/>
  <c r="I7" i="18" s="1"/>
  <c r="K7" i="18" s="1"/>
  <c r="G11" i="18"/>
  <c r="I11" i="18" s="1"/>
  <c r="K11" i="18" s="1"/>
  <c r="G8" i="18"/>
  <c r="I8" i="18" s="1"/>
  <c r="K8" i="18" s="1"/>
  <c r="G10" i="18"/>
  <c r="I10" i="18" s="1"/>
  <c r="K10" i="18" s="1"/>
  <c r="G5" i="18"/>
  <c r="I5" i="18" s="1"/>
  <c r="G9" i="18"/>
  <c r="I9" i="18" s="1"/>
  <c r="K9" i="18" s="1"/>
  <c r="K5" i="18" l="1"/>
  <c r="K12" i="18" s="1"/>
  <c r="I12" i="18"/>
  <c r="F6" i="18" l="1"/>
  <c r="H6" i="18" s="1"/>
  <c r="J6" i="18" s="1"/>
  <c r="F11" i="18" l="1"/>
  <c r="H11" i="18" s="1"/>
  <c r="J11" i="18" s="1"/>
  <c r="F8" i="18"/>
  <c r="H8" i="18" s="1"/>
  <c r="J8" i="18" s="1"/>
  <c r="F10" i="18" l="1"/>
  <c r="H10" i="18" s="1"/>
  <c r="J10" i="18" s="1"/>
  <c r="F7" i="18"/>
  <c r="H7" i="18" s="1"/>
  <c r="J7" i="18" s="1"/>
  <c r="F5" i="18"/>
  <c r="H5" i="18" s="1"/>
  <c r="F9" i="18"/>
  <c r="H9" i="18" s="1"/>
  <c r="J9" i="18" s="1"/>
  <c r="J5" i="18" l="1"/>
  <c r="H12" i="18"/>
  <c r="H13" i="18"/>
  <c r="H17" i="18" l="1"/>
  <c r="H150" i="18" s="1"/>
  <c r="J13" i="18"/>
  <c r="J12" i="18"/>
  <c r="J18" i="18" l="1"/>
  <c r="J151" i="18" s="1"/>
</calcChain>
</file>

<file path=xl/sharedStrings.xml><?xml version="1.0" encoding="utf-8"?>
<sst xmlns="http://schemas.openxmlformats.org/spreadsheetml/2006/main" count="287" uniqueCount="43">
  <si>
    <t>Polo</t>
  </si>
  <si>
    <t>Fixo</t>
  </si>
  <si>
    <t>Volante</t>
  </si>
  <si>
    <t>VALOR TOTAL MENSAL ESTIMADO</t>
  </si>
  <si>
    <t>VALOR TOTAL ANUAL ESTIMADO</t>
  </si>
  <si>
    <t>PLANILHA POLO - SEM DESONERAÇÃO</t>
  </si>
  <si>
    <t>Postos de serviços</t>
  </si>
  <si>
    <t>Quant. estimada contratada</t>
  </si>
  <si>
    <t>Valor Unitário estimado mensal (R$)</t>
  </si>
  <si>
    <t>Valor Total estimado mensal (R$)</t>
  </si>
  <si>
    <t>Valor Total estimado anual (R$)</t>
  </si>
  <si>
    <t>Volante (h)</t>
  </si>
  <si>
    <t>Volante (h/mês)</t>
  </si>
  <si>
    <t>Volante (h/ano)</t>
  </si>
  <si>
    <t>Valor mensal estimado ........................................................................</t>
  </si>
  <si>
    <t>Total Anual estimado ...........................................................................</t>
  </si>
  <si>
    <t>Subtotal Mão-de-Obra</t>
  </si>
  <si>
    <t>Total Mão-de-Obra</t>
  </si>
  <si>
    <t>Materiais e Equipamentos</t>
  </si>
  <si>
    <t>Tec. Eletrônica</t>
  </si>
  <si>
    <t>Tec. Eletrotécnica</t>
  </si>
  <si>
    <t>Serv. Gerais</t>
  </si>
  <si>
    <t>Aux. Serv. Gerais</t>
  </si>
  <si>
    <t>Supervisor</t>
  </si>
  <si>
    <t>Tec. Refrigeração</t>
  </si>
  <si>
    <t>Tec. Eletromecânica</t>
  </si>
  <si>
    <t>BDI (15,28%)</t>
  </si>
  <si>
    <t>Deslocamento (Km)</t>
  </si>
  <si>
    <t>Estadia (Unid)</t>
  </si>
  <si>
    <t>TERESINA</t>
  </si>
  <si>
    <t>ÁGUA BRANCA</t>
  </si>
  <si>
    <t>CAMPO MAIOR</t>
  </si>
  <si>
    <t>FLORIANO</t>
  </si>
  <si>
    <t>PARNAÍBA</t>
  </si>
  <si>
    <t>PICOS</t>
  </si>
  <si>
    <t>SÃO JOÃO DO PIAUÍ</t>
  </si>
  <si>
    <t>Quant.</t>
  </si>
  <si>
    <t>Valor unit.(R$)</t>
  </si>
  <si>
    <t>BOM JESUS</t>
  </si>
  <si>
    <t>Manutenção de Elevadores</t>
  </si>
  <si>
    <t>POLOS (Quantidade)</t>
  </si>
  <si>
    <t>ÁGUA BARANCA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</si>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</sst>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R$-416]\ #,##0.00;\-[$R$-416]\ #,##0.00"/>
    <numFmt numFmtId="165" formatCode="0.0"/>
    <numFmt numFmtId="166" formatCode="_-* #,##0.00_-;\-* #,##0.00_-;_-* \-??_-;_-@_-"/>
    <numFmt numFmtId="167" formatCode="&quot;R$ &quot;#,##0.00;&quot;-R$ &quot;#,##0.00"/>
    <numFmt numFmtId="168" formatCode="_-&quot;R$ &quot;* #,##0.00_-;&quot;-R$ &quot;* #,##0.00_-;_-&quot;R$ &quot;* \-??_-;_-@_-"/>
    <numFmt numFmtId="169" formatCode="&quot;R$ &quot;#,##0.00"/>
    <numFmt numFmtId="170" formatCode="&quot;R$ &quot;#,##0.00;[Red]&quot;-R$ &quot;#,##0.00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8" fontId="3" fillId="0" borderId="0" applyFill="0" applyBorder="0" applyAlignment="0" applyProtection="0"/>
    <xf numFmtId="0" fontId="2" fillId="0" borderId="0"/>
    <xf numFmtId="0" fontId="3" fillId="0" borderId="0"/>
    <xf numFmtId="43" fontId="1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3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</cellStyleXfs>
  <cellXfs count="127">
    <xf numFmtId="0" fontId="0" fillId="0" borderId="0" xfId="0"/>
    <xf numFmtId="0" fontId="7" fillId="0" borderId="4" xfId="3" applyFont="1" applyFill="1" applyBorder="1" applyAlignment="1">
      <alignment horizontal="center" vertical="top" wrapText="1"/>
    </xf>
    <xf numFmtId="166" fontId="6" fillId="0" borderId="3" xfId="7" applyFont="1" applyFill="1" applyBorder="1" applyAlignment="1" applyProtection="1">
      <alignment horizontal="center" vertical="top" wrapText="1"/>
    </xf>
    <xf numFmtId="166" fontId="6" fillId="0" borderId="1" xfId="7" applyFont="1" applyFill="1" applyBorder="1" applyAlignment="1" applyProtection="1">
      <alignment horizontal="center" vertical="top" wrapText="1"/>
    </xf>
    <xf numFmtId="166" fontId="6" fillId="0" borderId="36" xfId="7" applyFont="1" applyFill="1" applyBorder="1" applyAlignment="1" applyProtection="1">
      <alignment horizontal="center" vertical="top" wrapText="1"/>
    </xf>
    <xf numFmtId="166" fontId="6" fillId="0" borderId="38" xfId="7" applyFont="1" applyFill="1" applyBorder="1" applyAlignment="1" applyProtection="1">
      <alignment horizontal="center" vertical="top" wrapText="1"/>
    </xf>
    <xf numFmtId="166" fontId="6" fillId="0" borderId="32" xfId="7" applyFont="1" applyFill="1" applyBorder="1" applyAlignment="1" applyProtection="1">
      <alignment horizontal="center" vertical="top" wrapText="1"/>
    </xf>
    <xf numFmtId="0" fontId="6" fillId="0" borderId="15" xfId="3" applyFont="1" applyFill="1" applyBorder="1" applyAlignment="1">
      <alignment vertical="top" wrapText="1"/>
    </xf>
    <xf numFmtId="166" fontId="6" fillId="0" borderId="0" xfId="7" applyFont="1" applyFill="1" applyBorder="1" applyAlignment="1" applyProtection="1">
      <alignment horizontal="center" vertical="top" wrapText="1"/>
    </xf>
    <xf numFmtId="166" fontId="6" fillId="0" borderId="35" xfId="7" applyFont="1" applyFill="1" applyBorder="1" applyAlignment="1" applyProtection="1">
      <alignment horizontal="center" vertical="top" wrapText="1"/>
    </xf>
    <xf numFmtId="0" fontId="6" fillId="0" borderId="11" xfId="3" applyFont="1" applyFill="1" applyBorder="1" applyAlignment="1">
      <alignment vertical="top" wrapText="1"/>
    </xf>
    <xf numFmtId="0" fontId="7" fillId="0" borderId="15" xfId="3" applyFont="1" applyFill="1" applyBorder="1" applyAlignment="1">
      <alignment vertical="top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26" xfId="3" applyFont="1" applyFill="1" applyBorder="1" applyAlignment="1">
      <alignment horizontal="center" vertical="center" wrapText="1"/>
    </xf>
    <xf numFmtId="0" fontId="5" fillId="0" borderId="32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top" wrapText="1"/>
    </xf>
    <xf numFmtId="166" fontId="6" fillId="0" borderId="10" xfId="7" applyFont="1" applyFill="1" applyBorder="1" applyAlignment="1" applyProtection="1">
      <alignment horizontal="center" vertical="top" wrapText="1"/>
    </xf>
    <xf numFmtId="166" fontId="6" fillId="0" borderId="43" xfId="7" applyFont="1" applyFill="1" applyBorder="1" applyAlignment="1" applyProtection="1">
      <alignment horizontal="center" vertical="top" wrapText="1"/>
    </xf>
    <xf numFmtId="166" fontId="6" fillId="0" borderId="5" xfId="7" applyFont="1" applyFill="1" applyBorder="1" applyAlignment="1" applyProtection="1">
      <alignment horizontal="center" vertical="top" wrapText="1"/>
    </xf>
    <xf numFmtId="0" fontId="6" fillId="0" borderId="0" xfId="3" applyFont="1" applyFill="1" applyBorder="1" applyAlignment="1">
      <alignment vertical="top" wrapText="1"/>
    </xf>
    <xf numFmtId="0" fontId="7" fillId="0" borderId="0" xfId="3" applyFont="1" applyFill="1" applyBorder="1" applyAlignment="1">
      <alignment horizontal="center" vertical="top" wrapText="1"/>
    </xf>
    <xf numFmtId="166" fontId="6" fillId="0" borderId="25" xfId="7" applyFont="1" applyFill="1" applyBorder="1" applyAlignment="1" applyProtection="1">
      <alignment horizontal="center" vertical="top" wrapText="1"/>
    </xf>
    <xf numFmtId="0" fontId="7" fillId="0" borderId="3" xfId="3" applyFont="1" applyFill="1" applyBorder="1" applyAlignment="1">
      <alignment vertical="top" wrapText="1"/>
    </xf>
    <xf numFmtId="0" fontId="0" fillId="0" borderId="44" xfId="0" applyBorder="1"/>
    <xf numFmtId="0" fontId="5" fillId="3" borderId="44" xfId="3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44" xfId="0" applyFont="1" applyFill="1" applyBorder="1"/>
    <xf numFmtId="169" fontId="7" fillId="0" borderId="11" xfId="1" applyNumberFormat="1" applyFont="1" applyFill="1" applyBorder="1" applyAlignment="1" applyProtection="1">
      <alignment horizontal="center" vertical="top" wrapText="1"/>
    </xf>
    <xf numFmtId="169" fontId="7" fillId="0" borderId="12" xfId="1" applyNumberFormat="1" applyFont="1" applyFill="1" applyBorder="1" applyAlignment="1" applyProtection="1">
      <alignment horizontal="center" vertical="top" wrapText="1"/>
    </xf>
    <xf numFmtId="167" fontId="7" fillId="0" borderId="21" xfId="7" applyNumberFormat="1" applyFont="1" applyFill="1" applyBorder="1" applyAlignment="1" applyProtection="1">
      <alignment horizontal="center" vertical="top" wrapText="1" readingOrder="1"/>
    </xf>
    <xf numFmtId="167" fontId="7" fillId="0" borderId="6" xfId="7" applyNumberFormat="1" applyFont="1" applyFill="1" applyBorder="1" applyAlignment="1" applyProtection="1">
      <alignment horizontal="center" vertical="top" wrapText="1" readingOrder="1"/>
    </xf>
    <xf numFmtId="167" fontId="7" fillId="0" borderId="25" xfId="7" applyNumberFormat="1" applyFont="1" applyFill="1" applyBorder="1" applyAlignment="1" applyProtection="1">
      <alignment horizontal="center" vertical="top" wrapText="1" readingOrder="1"/>
    </xf>
    <xf numFmtId="167" fontId="7" fillId="0" borderId="39" xfId="7" applyNumberFormat="1" applyFont="1" applyFill="1" applyBorder="1" applyAlignment="1" applyProtection="1">
      <alignment horizontal="center" vertical="top" wrapText="1" readingOrder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3" fillId="0" borderId="8" xfId="3" applyFill="1" applyBorder="1" applyAlignment="1">
      <alignment horizontal="center"/>
    </xf>
    <xf numFmtId="0" fontId="3" fillId="0" borderId="11" xfId="3" applyFill="1" applyBorder="1" applyAlignment="1">
      <alignment horizontal="center"/>
    </xf>
    <xf numFmtId="0" fontId="3" fillId="0" borderId="12" xfId="3" applyFill="1" applyBorder="1" applyAlignment="1">
      <alignment horizontal="center"/>
    </xf>
    <xf numFmtId="167" fontId="7" fillId="0" borderId="8" xfId="1" applyNumberFormat="1" applyFont="1" applyFill="1" applyBorder="1" applyAlignment="1" applyProtection="1">
      <alignment horizontal="center" vertical="top" wrapText="1"/>
    </xf>
    <xf numFmtId="167" fontId="7" fillId="0" borderId="12" xfId="1" applyNumberFormat="1" applyFont="1" applyFill="1" applyBorder="1" applyAlignment="1" applyProtection="1">
      <alignment horizontal="center" vertical="top" wrapText="1"/>
    </xf>
    <xf numFmtId="167" fontId="7" fillId="0" borderId="25" xfId="7" applyNumberFormat="1" applyFont="1" applyFill="1" applyBorder="1" applyAlignment="1" applyProtection="1">
      <alignment horizontal="center" vertical="top" wrapText="1" readingOrder="1"/>
    </xf>
    <xf numFmtId="167" fontId="7" fillId="0" borderId="39" xfId="7" applyNumberFormat="1" applyFont="1" applyFill="1" applyBorder="1" applyAlignment="1" applyProtection="1">
      <alignment horizontal="center" vertical="top" wrapText="1" readingOrder="1"/>
    </xf>
    <xf numFmtId="169" fontId="7" fillId="0" borderId="11" xfId="1" applyNumberFormat="1" applyFont="1" applyFill="1" applyBorder="1" applyAlignment="1" applyProtection="1">
      <alignment horizontal="center" vertical="top" wrapText="1"/>
    </xf>
    <xf numFmtId="169" fontId="7" fillId="0" borderId="12" xfId="1" applyNumberFormat="1" applyFont="1" applyFill="1" applyBorder="1" applyAlignment="1" applyProtection="1">
      <alignment horizontal="center" vertical="top" wrapText="1"/>
    </xf>
    <xf numFmtId="167" fontId="7" fillId="0" borderId="40" xfId="7" applyNumberFormat="1" applyFont="1" applyFill="1" applyBorder="1" applyAlignment="1" applyProtection="1">
      <alignment horizontal="center" vertical="top" wrapText="1" readingOrder="1"/>
    </xf>
    <xf numFmtId="167" fontId="7" fillId="0" borderId="41" xfId="7" applyNumberFormat="1" applyFont="1" applyFill="1" applyBorder="1" applyAlignment="1" applyProtection="1">
      <alignment horizontal="center" vertical="top" wrapText="1" readingOrder="1"/>
    </xf>
    <xf numFmtId="170" fontId="7" fillId="0" borderId="11" xfId="3" applyNumberFormat="1" applyFont="1" applyFill="1" applyBorder="1" applyAlignment="1">
      <alignment horizontal="center" vertical="top" wrapText="1"/>
    </xf>
    <xf numFmtId="170" fontId="7" fillId="0" borderId="12" xfId="3" applyNumberFormat="1" applyFont="1" applyFill="1" applyBorder="1" applyAlignment="1">
      <alignment horizontal="center" vertical="top" wrapText="1"/>
    </xf>
    <xf numFmtId="0" fontId="7" fillId="0" borderId="8" xfId="3" applyFont="1" applyFill="1" applyBorder="1" applyAlignment="1">
      <alignment horizontal="left" vertical="top" wrapText="1"/>
    </xf>
    <xf numFmtId="0" fontId="7" fillId="0" borderId="11" xfId="3" applyFont="1" applyFill="1" applyBorder="1" applyAlignment="1">
      <alignment horizontal="left" vertical="top" wrapText="1"/>
    </xf>
    <xf numFmtId="0" fontId="5" fillId="0" borderId="23" xfId="3" applyFont="1" applyFill="1" applyBorder="1" applyAlignment="1">
      <alignment horizontal="center" vertical="center" wrapText="1"/>
    </xf>
    <xf numFmtId="0" fontId="5" fillId="0" borderId="24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29" xfId="3" applyFont="1" applyFill="1" applyBorder="1" applyAlignment="1">
      <alignment horizontal="center" vertical="center" wrapText="1"/>
    </xf>
    <xf numFmtId="0" fontId="5" fillId="0" borderId="20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vertical="top" wrapText="1"/>
    </xf>
    <xf numFmtId="0" fontId="6" fillId="0" borderId="13" xfId="3" applyFont="1" applyFill="1" applyBorder="1" applyAlignment="1">
      <alignment vertical="top" wrapText="1"/>
    </xf>
    <xf numFmtId="0" fontId="6" fillId="0" borderId="2" xfId="3" applyFont="1" applyFill="1" applyBorder="1" applyAlignment="1">
      <alignment horizontal="left" vertical="top" wrapText="1"/>
    </xf>
    <xf numFmtId="0" fontId="6" fillId="0" borderId="13" xfId="3" applyFont="1" applyFill="1" applyBorder="1" applyAlignment="1">
      <alignment horizontal="left" vertical="top" wrapText="1"/>
    </xf>
    <xf numFmtId="0" fontId="6" fillId="0" borderId="27" xfId="3" applyFont="1" applyFill="1" applyBorder="1" applyAlignment="1">
      <alignment horizontal="center" vertical="top" wrapText="1"/>
    </xf>
    <xf numFmtId="0" fontId="6" fillId="0" borderId="28" xfId="3" applyFont="1" applyFill="1" applyBorder="1" applyAlignment="1">
      <alignment horizontal="center" vertical="top" wrapText="1"/>
    </xf>
    <xf numFmtId="0" fontId="6" fillId="0" borderId="8" xfId="3" applyFont="1" applyFill="1" applyBorder="1" applyAlignment="1">
      <alignment horizontal="left" vertical="top" wrapText="1"/>
    </xf>
    <xf numFmtId="0" fontId="6" fillId="0" borderId="11" xfId="3" applyFont="1" applyFill="1" applyBorder="1" applyAlignment="1">
      <alignment horizontal="left" vertical="top" wrapText="1"/>
    </xf>
    <xf numFmtId="167" fontId="7" fillId="0" borderId="16" xfId="7" applyNumberFormat="1" applyFont="1" applyFill="1" applyBorder="1" applyAlignment="1" applyProtection="1">
      <alignment horizontal="center" vertical="top" wrapText="1" readingOrder="1"/>
    </xf>
    <xf numFmtId="167" fontId="7" fillId="0" borderId="7" xfId="7" applyNumberFormat="1" applyFont="1" applyFill="1" applyBorder="1" applyAlignment="1" applyProtection="1">
      <alignment horizontal="center" vertical="top" wrapText="1" readingOrder="1"/>
    </xf>
    <xf numFmtId="170" fontId="7" fillId="0" borderId="8" xfId="3" applyNumberFormat="1" applyFont="1" applyFill="1" applyBorder="1" applyAlignment="1">
      <alignment horizontal="center" vertical="top" wrapText="1"/>
    </xf>
    <xf numFmtId="167" fontId="7" fillId="0" borderId="21" xfId="7" applyNumberFormat="1" applyFont="1" applyFill="1" applyBorder="1" applyAlignment="1" applyProtection="1">
      <alignment horizontal="center" vertical="top" wrapText="1" readingOrder="1"/>
    </xf>
    <xf numFmtId="167" fontId="7" fillId="0" borderId="6" xfId="7" applyNumberFormat="1" applyFont="1" applyFill="1" applyBorder="1" applyAlignment="1" applyProtection="1">
      <alignment horizontal="center" vertical="top" wrapText="1" readingOrder="1"/>
    </xf>
    <xf numFmtId="0" fontId="7" fillId="0" borderId="12" xfId="3" applyFont="1" applyFill="1" applyBorder="1" applyAlignment="1">
      <alignment horizontal="left" vertical="top" wrapText="1"/>
    </xf>
    <xf numFmtId="0" fontId="7" fillId="2" borderId="44" xfId="3" applyFont="1" applyFill="1" applyBorder="1" applyAlignment="1">
      <alignment vertical="top" wrapText="1"/>
    </xf>
    <xf numFmtId="0" fontId="7" fillId="2" borderId="44" xfId="3" applyFont="1" applyFill="1" applyBorder="1" applyAlignment="1">
      <alignment horizontal="left" vertical="top" wrapText="1"/>
    </xf>
    <xf numFmtId="0" fontId="7" fillId="0" borderId="44" xfId="3" applyFont="1" applyFill="1" applyBorder="1" applyAlignment="1">
      <alignment horizontal="left" vertical="top" wrapText="1"/>
    </xf>
    <xf numFmtId="0" fontId="7" fillId="3" borderId="44" xfId="3" applyFont="1" applyFill="1" applyBorder="1" applyAlignment="1">
      <alignment horizontal="left" vertical="top" wrapText="1"/>
    </xf>
    <xf numFmtId="0" fontId="5" fillId="3" borderId="44" xfId="3" applyFont="1" applyFill="1" applyBorder="1" applyAlignment="1">
      <alignment horizontal="center" vertical="center" wrapText="1"/>
    </xf>
    <xf numFmtId="0" fontId="3" fillId="0" borderId="0" xfId="3" applyFill="1"/>
    <xf numFmtId="0" fontId="4" fillId="0" borderId="8" xfId="3" applyFont="1" applyFill="1" applyBorder="1" applyAlignment="1">
      <alignment horizontal="center"/>
    </xf>
    <xf numFmtId="0" fontId="4" fillId="0" borderId="11" xfId="3" applyFont="1" applyFill="1" applyBorder="1" applyAlignment="1">
      <alignment horizontal="center"/>
    </xf>
    <xf numFmtId="0" fontId="4" fillId="0" borderId="12" xfId="3" applyFont="1" applyFill="1" applyBorder="1" applyAlignment="1">
      <alignment horizontal="center"/>
    </xf>
    <xf numFmtId="0" fontId="5" fillId="0" borderId="30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 wrapText="1"/>
    </xf>
    <xf numFmtId="0" fontId="5" fillId="0" borderId="42" xfId="3" applyFont="1" applyFill="1" applyBorder="1" applyAlignment="1">
      <alignment horizontal="center" vertical="center" wrapText="1"/>
    </xf>
    <xf numFmtId="0" fontId="6" fillId="0" borderId="3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top" wrapText="1"/>
    </xf>
    <xf numFmtId="0" fontId="6" fillId="0" borderId="34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top" wrapText="1"/>
    </xf>
    <xf numFmtId="0" fontId="6" fillId="0" borderId="17" xfId="3" applyFont="1" applyFill="1" applyBorder="1" applyAlignment="1">
      <alignment horizontal="left" vertical="center" wrapText="1"/>
    </xf>
    <xf numFmtId="0" fontId="6" fillId="0" borderId="18" xfId="3" applyFont="1" applyFill="1" applyBorder="1" applyAlignment="1">
      <alignment horizontal="left" vertical="center" wrapText="1"/>
    </xf>
    <xf numFmtId="0" fontId="6" fillId="0" borderId="10" xfId="3" applyFont="1" applyFill="1" applyBorder="1" applyAlignment="1">
      <alignment horizontal="center" vertical="top" wrapText="1"/>
    </xf>
    <xf numFmtId="0" fontId="6" fillId="0" borderId="8" xfId="3" applyFont="1" applyFill="1" applyBorder="1" applyAlignment="1">
      <alignment horizontal="center" vertical="top" wrapText="1"/>
    </xf>
    <xf numFmtId="0" fontId="6" fillId="0" borderId="21" xfId="3" applyFont="1" applyFill="1" applyBorder="1" applyAlignment="1">
      <alignment horizontal="left" vertical="center" wrapText="1"/>
    </xf>
    <xf numFmtId="0" fontId="6" fillId="0" borderId="22" xfId="3" applyFont="1" applyFill="1" applyBorder="1" applyAlignment="1">
      <alignment horizontal="left" vertical="center" wrapText="1"/>
    </xf>
    <xf numFmtId="43" fontId="9" fillId="0" borderId="5" xfId="4" applyFont="1" applyFill="1" applyBorder="1" applyAlignment="1">
      <alignment vertical="top" wrapText="1"/>
    </xf>
    <xf numFmtId="43" fontId="9" fillId="0" borderId="8" xfId="4" applyFont="1" applyFill="1" applyBorder="1" applyAlignment="1">
      <alignment vertical="top" wrapText="1"/>
    </xf>
    <xf numFmtId="167" fontId="7" fillId="0" borderId="26" xfId="7" applyNumberFormat="1" applyFont="1" applyFill="1" applyBorder="1" applyAlignment="1" applyProtection="1">
      <alignment horizontal="center" vertical="top" wrapText="1" readingOrder="1"/>
    </xf>
    <xf numFmtId="167" fontId="7" fillId="0" borderId="11" xfId="1" applyNumberFormat="1" applyFont="1" applyFill="1" applyBorder="1" applyAlignment="1" applyProtection="1">
      <alignment horizontal="center" vertical="top" wrapText="1"/>
    </xf>
    <xf numFmtId="0" fontId="6" fillId="0" borderId="12" xfId="3" applyFont="1" applyFill="1" applyBorder="1" applyAlignment="1">
      <alignment horizontal="left" vertical="top" wrapText="1"/>
    </xf>
    <xf numFmtId="167" fontId="7" fillId="0" borderId="8" xfId="7" applyNumberFormat="1" applyFont="1" applyFill="1" applyBorder="1" applyAlignment="1" applyProtection="1">
      <alignment horizontal="center" vertical="top" wrapText="1" readingOrder="1"/>
    </xf>
    <xf numFmtId="167" fontId="7" fillId="0" borderId="12" xfId="7" applyNumberFormat="1" applyFont="1" applyFill="1" applyBorder="1" applyAlignment="1" applyProtection="1">
      <alignment horizontal="center" vertical="top" wrapText="1" readingOrder="1"/>
    </xf>
    <xf numFmtId="0" fontId="6" fillId="0" borderId="21" xfId="3" applyFont="1" applyFill="1" applyBorder="1" applyAlignment="1">
      <alignment horizontal="center" vertical="center" wrapText="1"/>
    </xf>
    <xf numFmtId="0" fontId="5" fillId="0" borderId="18" xfId="3" applyFont="1" applyFill="1" applyBorder="1" applyAlignment="1">
      <alignment horizontal="center" vertical="center" wrapText="1"/>
    </xf>
    <xf numFmtId="0" fontId="6" fillId="0" borderId="31" xfId="3" applyFont="1" applyFill="1" applyBorder="1" applyAlignment="1">
      <alignment horizontal="center" vertical="center" wrapText="1"/>
    </xf>
    <xf numFmtId="0" fontId="6" fillId="0" borderId="36" xfId="3" applyFont="1" applyFill="1" applyBorder="1" applyAlignment="1">
      <alignment horizontal="center" vertical="center" wrapText="1"/>
    </xf>
    <xf numFmtId="0" fontId="6" fillId="0" borderId="16" xfId="3" applyFont="1" applyFill="1" applyBorder="1" applyAlignment="1">
      <alignment horizontal="center" vertical="center" wrapText="1"/>
    </xf>
    <xf numFmtId="169" fontId="7" fillId="0" borderId="8" xfId="1" applyNumberFormat="1" applyFont="1" applyFill="1" applyBorder="1" applyAlignment="1" applyProtection="1">
      <alignment horizontal="center" vertical="top" wrapText="1"/>
    </xf>
    <xf numFmtId="0" fontId="6" fillId="0" borderId="37" xfId="3" applyFont="1" applyFill="1" applyBorder="1" applyAlignment="1">
      <alignment horizontal="center" vertical="center" wrapText="1"/>
    </xf>
    <xf numFmtId="2" fontId="6" fillId="0" borderId="9" xfId="3" applyNumberFormat="1" applyFont="1" applyFill="1" applyBorder="1" applyAlignment="1">
      <alignment horizontal="center" vertical="top" wrapText="1"/>
    </xf>
    <xf numFmtId="2" fontId="6" fillId="0" borderId="11" xfId="3" applyNumberFormat="1" applyFont="1" applyFill="1" applyBorder="1" applyAlignment="1">
      <alignment horizontal="center" vertical="top" wrapText="1"/>
    </xf>
    <xf numFmtId="0" fontId="6" fillId="0" borderId="11" xfId="3" applyFont="1" applyFill="1" applyBorder="1" applyAlignment="1">
      <alignment horizontal="center" vertical="top" wrapText="1"/>
    </xf>
    <xf numFmtId="167" fontId="7" fillId="0" borderId="3" xfId="7" applyNumberFormat="1" applyFont="1" applyFill="1" applyBorder="1" applyAlignment="1" applyProtection="1">
      <alignment horizontal="center" vertical="top" wrapText="1" readingOrder="1"/>
    </xf>
    <xf numFmtId="169" fontId="7" fillId="0" borderId="8" xfId="1" applyNumberFormat="1" applyFont="1" applyFill="1" applyBorder="1" applyAlignment="1" applyProtection="1">
      <alignment horizontal="center" vertical="top" wrapText="1"/>
    </xf>
    <xf numFmtId="0" fontId="6" fillId="0" borderId="34" xfId="3" applyFont="1" applyFill="1" applyBorder="1" applyAlignment="1">
      <alignment vertical="center" wrapText="1"/>
    </xf>
    <xf numFmtId="0" fontId="6" fillId="0" borderId="21" xfId="3" applyFont="1" applyFill="1" applyBorder="1" applyAlignment="1">
      <alignment vertical="center" wrapText="1"/>
    </xf>
    <xf numFmtId="0" fontId="6" fillId="0" borderId="34" xfId="3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horizontal="left" vertical="top" wrapText="1"/>
    </xf>
    <xf numFmtId="0" fontId="7" fillId="0" borderId="18" xfId="3" applyFont="1" applyFill="1" applyBorder="1" applyAlignment="1">
      <alignment horizontal="left" vertical="top" wrapText="1"/>
    </xf>
    <xf numFmtId="170" fontId="7" fillId="0" borderId="21" xfId="3" applyNumberFormat="1" applyFont="1" applyFill="1" applyBorder="1" applyAlignment="1">
      <alignment horizontal="center" vertical="top" wrapText="1"/>
    </xf>
    <xf numFmtId="170" fontId="7" fillId="0" borderId="6" xfId="3" applyNumberFormat="1" applyFont="1" applyFill="1" applyBorder="1" applyAlignment="1">
      <alignment horizontal="center" vertical="top" wrapText="1"/>
    </xf>
  </cellXfs>
  <cellStyles count="10">
    <cellStyle name="Moeda 2" xfId="1"/>
    <cellStyle name="Normal" xfId="0" builtinId="0"/>
    <cellStyle name="Normal 2" xfId="2"/>
    <cellStyle name="Normal 3" xfId="3"/>
    <cellStyle name="Separador de milhares 2" xfId="5"/>
    <cellStyle name="Separador de milhares 3" xfId="6"/>
    <cellStyle name="Separador de milhares 4" xfId="7"/>
    <cellStyle name="Separador de milhares 6" xfId="8"/>
    <cellStyle name="Separador de milhares 6 2" xfId="9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genharia/DEPARTAMENTO%20DE%20ENGENHARIA/Documentos/Or&#231;amentos/Or&#231;amentos-2014/Or&#231;amento%20Modelo%20201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TERES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&#193;GUA%20BRANC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CAMPO%20MAI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BOM%20JESU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FLORIAN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PARNA&#205;B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PICO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_10_PLANILHA_DE_CUSTOS_MENSAIS_S_DES_S&#195;O%20JO&#195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Orçamento"/>
      <sheetName val="Cronograma"/>
      <sheetName val="BDI"/>
      <sheetName val="LSO"/>
      <sheetName val="IA"/>
      <sheetName val="CM"/>
      <sheetName val="Composições"/>
      <sheetName val="M_deCálculoTérreo"/>
      <sheetName val="Res_M_deCálculo"/>
      <sheetName val="DistPolos"/>
      <sheetName val="Insumos"/>
      <sheetName val="CPU-12-14"/>
      <sheetName val="INS-12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0.25</v>
          </cell>
        </row>
        <row r="201">
          <cell r="F201">
            <v>32.53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10"/>
      <sheetName val="Anexo 02_11"/>
      <sheetName val="Anexo 05_1_Emp"/>
    </sheetNames>
    <sheetDataSet>
      <sheetData sheetId="0">
        <row r="6">
          <cell r="D6">
            <v>6</v>
          </cell>
          <cell r="E6">
            <v>40</v>
          </cell>
          <cell r="F6">
            <v>5403.3099999999986</v>
          </cell>
          <cell r="G6">
            <v>35.270000000000003</v>
          </cell>
        </row>
        <row r="7">
          <cell r="D7">
            <v>6</v>
          </cell>
          <cell r="E7">
            <v>40</v>
          </cell>
          <cell r="F7">
            <v>5403.3099999999986</v>
          </cell>
          <cell r="G7">
            <v>35.270000000000003</v>
          </cell>
        </row>
        <row r="8">
          <cell r="D8">
            <v>10</v>
          </cell>
          <cell r="E8">
            <v>40</v>
          </cell>
          <cell r="F8">
            <v>3719.4000000000005</v>
          </cell>
          <cell r="G8">
            <v>20.84</v>
          </cell>
        </row>
        <row r="9">
          <cell r="D9">
            <v>6</v>
          </cell>
          <cell r="E9">
            <v>40</v>
          </cell>
          <cell r="F9">
            <v>2998.52</v>
          </cell>
          <cell r="G9">
            <v>16.329999999999998</v>
          </cell>
        </row>
        <row r="10">
          <cell r="D10">
            <v>2</v>
          </cell>
          <cell r="E10">
            <v>0</v>
          </cell>
          <cell r="F10">
            <v>6318.5399999999991</v>
          </cell>
          <cell r="G10">
            <v>35.270000000000003</v>
          </cell>
        </row>
        <row r="11">
          <cell r="D11">
            <v>10</v>
          </cell>
          <cell r="E11">
            <v>40</v>
          </cell>
          <cell r="F11">
            <v>5403.3099999999986</v>
          </cell>
          <cell r="G11">
            <v>35.270000000000003</v>
          </cell>
        </row>
        <row r="12">
          <cell r="D12">
            <v>1</v>
          </cell>
          <cell r="E12">
            <v>120</v>
          </cell>
          <cell r="F12">
            <v>5403.3099999999986</v>
          </cell>
          <cell r="G12">
            <v>35.270000000000003</v>
          </cell>
        </row>
        <row r="16">
          <cell r="F16">
            <v>70000</v>
          </cell>
          <cell r="G16">
            <v>10696</v>
          </cell>
        </row>
        <row r="17">
          <cell r="H17">
            <v>8031.59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  <cell r="F6">
            <v>5521.6099999999988</v>
          </cell>
          <cell r="G6">
            <v>35.270000000000003</v>
          </cell>
        </row>
        <row r="7">
          <cell r="D7">
            <v>1</v>
          </cell>
          <cell r="E7">
            <v>30</v>
          </cell>
          <cell r="F7">
            <v>5521.6099999999988</v>
          </cell>
          <cell r="G7">
            <v>35.270000000000003</v>
          </cell>
        </row>
        <row r="8">
          <cell r="D8">
            <v>2</v>
          </cell>
          <cell r="E8">
            <v>40</v>
          </cell>
          <cell r="F8">
            <v>3800.8300000000004</v>
          </cell>
          <cell r="G8">
            <v>20.84</v>
          </cell>
        </row>
        <row r="9">
          <cell r="D9">
            <v>2</v>
          </cell>
          <cell r="E9">
            <v>40</v>
          </cell>
          <cell r="F9">
            <v>3064.1600000000003</v>
          </cell>
          <cell r="G9">
            <v>16.329999999999998</v>
          </cell>
        </row>
        <row r="10">
          <cell r="D10">
            <v>1</v>
          </cell>
          <cell r="E10">
            <v>0</v>
          </cell>
          <cell r="F10">
            <v>6456.869999999999</v>
          </cell>
          <cell r="G10">
            <v>35.270000000000003</v>
          </cell>
        </row>
        <row r="11">
          <cell r="D11">
            <v>1</v>
          </cell>
          <cell r="E11">
            <v>40</v>
          </cell>
          <cell r="F11">
            <v>5521.6099999999988</v>
          </cell>
          <cell r="G11">
            <v>35.270000000000003</v>
          </cell>
        </row>
        <row r="12">
          <cell r="D12">
            <v>0</v>
          </cell>
          <cell r="E12">
            <v>40</v>
          </cell>
          <cell r="F12">
            <v>5521.6099999999988</v>
          </cell>
          <cell r="G12">
            <v>35.270000000000003</v>
          </cell>
        </row>
        <row r="16">
          <cell r="F16">
            <v>26000</v>
          </cell>
          <cell r="G16">
            <v>3972.7999999999997</v>
          </cell>
        </row>
        <row r="18">
          <cell r="F18">
            <v>3000</v>
          </cell>
          <cell r="G18">
            <v>1.37</v>
          </cell>
        </row>
        <row r="19">
          <cell r="F19">
            <v>16</v>
          </cell>
          <cell r="G19">
            <v>85.82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  <cell r="F6">
            <v>5403.3099999999986</v>
          </cell>
          <cell r="G6">
            <v>35.270000000000003</v>
          </cell>
        </row>
        <row r="7">
          <cell r="D7">
            <v>1</v>
          </cell>
          <cell r="E7">
            <v>30</v>
          </cell>
          <cell r="F7">
            <v>5403.3099999999986</v>
          </cell>
          <cell r="G7">
            <v>35.270000000000003</v>
          </cell>
        </row>
        <row r="8">
          <cell r="D8">
            <v>3</v>
          </cell>
          <cell r="E8">
            <v>40</v>
          </cell>
          <cell r="F8">
            <v>3719.4000000000005</v>
          </cell>
          <cell r="G8">
            <v>20.84</v>
          </cell>
        </row>
        <row r="9">
          <cell r="D9">
            <v>2</v>
          </cell>
          <cell r="E9">
            <v>40</v>
          </cell>
          <cell r="F9">
            <v>2998.52</v>
          </cell>
          <cell r="G9">
            <v>16.329999999999998</v>
          </cell>
        </row>
        <row r="10">
          <cell r="D10">
            <v>1</v>
          </cell>
          <cell r="E10">
            <v>0</v>
          </cell>
          <cell r="F10">
            <v>6318.5399999999991</v>
          </cell>
          <cell r="G10">
            <v>35.270000000000003</v>
          </cell>
        </row>
        <row r="11">
          <cell r="D11">
            <v>1</v>
          </cell>
          <cell r="E11">
            <v>40</v>
          </cell>
          <cell r="F11">
            <v>5403.3099999999986</v>
          </cell>
          <cell r="G11">
            <v>35.270000000000003</v>
          </cell>
        </row>
        <row r="12">
          <cell r="D12">
            <v>0</v>
          </cell>
          <cell r="E12">
            <v>40</v>
          </cell>
          <cell r="F12">
            <v>5403.3099999999986</v>
          </cell>
          <cell r="G12">
            <v>35.270000000000003</v>
          </cell>
        </row>
        <row r="16">
          <cell r="F16">
            <v>26000</v>
          </cell>
          <cell r="G16">
            <v>3972.7999999999997</v>
          </cell>
        </row>
        <row r="18">
          <cell r="F18">
            <v>3000</v>
          </cell>
          <cell r="G18">
            <v>1.37</v>
          </cell>
        </row>
        <row r="19">
          <cell r="F19">
            <v>16</v>
          </cell>
          <cell r="G19">
            <v>85.82</v>
          </cell>
        </row>
        <row r="20">
          <cell r="H20">
            <v>382.46</v>
          </cell>
          <cell r="I20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  <cell r="F6">
            <v>5521.6099999999988</v>
          </cell>
          <cell r="G6">
            <v>35.270000000000003</v>
          </cell>
        </row>
        <row r="7">
          <cell r="D7">
            <v>1</v>
          </cell>
          <cell r="E7">
            <v>30</v>
          </cell>
          <cell r="F7">
            <v>5521.6099999999988</v>
          </cell>
          <cell r="G7">
            <v>35.270000000000003</v>
          </cell>
        </row>
        <row r="8">
          <cell r="D8">
            <v>2</v>
          </cell>
          <cell r="E8">
            <v>40</v>
          </cell>
          <cell r="F8">
            <v>3800.8300000000004</v>
          </cell>
          <cell r="G8">
            <v>20.84</v>
          </cell>
        </row>
        <row r="9">
          <cell r="D9">
            <v>2</v>
          </cell>
          <cell r="E9">
            <v>40</v>
          </cell>
          <cell r="F9">
            <v>3064.1600000000003</v>
          </cell>
          <cell r="G9">
            <v>16.329999999999998</v>
          </cell>
        </row>
        <row r="10">
          <cell r="D10">
            <v>1</v>
          </cell>
          <cell r="E10">
            <v>0</v>
          </cell>
          <cell r="F10">
            <v>6456.869999999999</v>
          </cell>
          <cell r="G10">
            <v>35.270000000000003</v>
          </cell>
        </row>
        <row r="11">
          <cell r="D11">
            <v>1</v>
          </cell>
          <cell r="E11">
            <v>40</v>
          </cell>
          <cell r="F11">
            <v>5521.6099999999988</v>
          </cell>
          <cell r="G11">
            <v>35.270000000000003</v>
          </cell>
        </row>
        <row r="12">
          <cell r="D12">
            <v>0</v>
          </cell>
          <cell r="E12">
            <v>40</v>
          </cell>
          <cell r="F12">
            <v>5521.6099999999988</v>
          </cell>
          <cell r="G12">
            <v>35.270000000000003</v>
          </cell>
        </row>
        <row r="16">
          <cell r="F16">
            <v>26000</v>
          </cell>
          <cell r="G16">
            <v>3972.7999999999997</v>
          </cell>
        </row>
        <row r="18">
          <cell r="F18">
            <v>3000</v>
          </cell>
          <cell r="G18">
            <v>1.37</v>
          </cell>
        </row>
        <row r="19">
          <cell r="F19">
            <v>16</v>
          </cell>
          <cell r="G19">
            <v>85.82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  <cell r="F6">
            <v>5521.6099999999988</v>
          </cell>
          <cell r="G6">
            <v>35.270000000000003</v>
          </cell>
        </row>
        <row r="7">
          <cell r="D7">
            <v>1</v>
          </cell>
          <cell r="E7">
            <v>30</v>
          </cell>
          <cell r="F7">
            <v>5521.6099999999988</v>
          </cell>
          <cell r="G7">
            <v>35.270000000000003</v>
          </cell>
        </row>
        <row r="8">
          <cell r="D8">
            <v>2</v>
          </cell>
          <cell r="E8">
            <v>40</v>
          </cell>
          <cell r="F8">
            <v>3800.8300000000004</v>
          </cell>
          <cell r="G8">
            <v>20.84</v>
          </cell>
        </row>
        <row r="9">
          <cell r="D9">
            <v>2</v>
          </cell>
          <cell r="E9">
            <v>40</v>
          </cell>
          <cell r="F9">
            <v>3064.1600000000003</v>
          </cell>
          <cell r="G9">
            <v>16.329999999999998</v>
          </cell>
        </row>
        <row r="10">
          <cell r="D10">
            <v>1</v>
          </cell>
          <cell r="E10">
            <v>0</v>
          </cell>
          <cell r="F10">
            <v>6456.869999999999</v>
          </cell>
          <cell r="G10">
            <v>35.270000000000003</v>
          </cell>
        </row>
        <row r="11">
          <cell r="D11">
            <v>1</v>
          </cell>
          <cell r="E11">
            <v>40</v>
          </cell>
          <cell r="F11">
            <v>5521.6099999999988</v>
          </cell>
          <cell r="G11">
            <v>35.270000000000003</v>
          </cell>
        </row>
        <row r="12">
          <cell r="D12">
            <v>0</v>
          </cell>
          <cell r="E12">
            <v>40</v>
          </cell>
          <cell r="F12">
            <v>5521.6099999999988</v>
          </cell>
          <cell r="G12">
            <v>35.270000000000003</v>
          </cell>
        </row>
        <row r="16">
          <cell r="F16">
            <v>26000</v>
          </cell>
          <cell r="G16">
            <v>3972.7999999999997</v>
          </cell>
        </row>
        <row r="18">
          <cell r="F18">
            <v>3000</v>
          </cell>
          <cell r="G18">
            <v>1.37</v>
          </cell>
        </row>
        <row r="19">
          <cell r="F19">
            <v>16</v>
          </cell>
          <cell r="G19">
            <v>85.82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  <cell r="F6">
            <v>5521.6099999999988</v>
          </cell>
          <cell r="G6">
            <v>35.270000000000003</v>
          </cell>
        </row>
        <row r="7">
          <cell r="D7">
            <v>1</v>
          </cell>
          <cell r="E7">
            <v>30</v>
          </cell>
          <cell r="F7">
            <v>5521.6099999999988</v>
          </cell>
          <cell r="G7">
            <v>35.270000000000003</v>
          </cell>
        </row>
        <row r="8">
          <cell r="D8">
            <v>3</v>
          </cell>
          <cell r="E8">
            <v>40</v>
          </cell>
          <cell r="F8">
            <v>3800.8300000000004</v>
          </cell>
          <cell r="G8">
            <v>20.84</v>
          </cell>
        </row>
        <row r="9">
          <cell r="D9">
            <v>2</v>
          </cell>
          <cell r="E9">
            <v>40</v>
          </cell>
          <cell r="F9">
            <v>3064.1600000000003</v>
          </cell>
          <cell r="G9">
            <v>16.329999999999998</v>
          </cell>
        </row>
        <row r="10">
          <cell r="D10">
            <v>1</v>
          </cell>
          <cell r="E10">
            <v>0</v>
          </cell>
          <cell r="F10">
            <v>6456.869999999999</v>
          </cell>
          <cell r="G10">
            <v>35.270000000000003</v>
          </cell>
        </row>
        <row r="11">
          <cell r="D11">
            <v>1</v>
          </cell>
          <cell r="E11">
            <v>40</v>
          </cell>
          <cell r="F11">
            <v>5521.6099999999988</v>
          </cell>
          <cell r="G11">
            <v>35.270000000000003</v>
          </cell>
        </row>
        <row r="12">
          <cell r="D12">
            <v>0</v>
          </cell>
          <cell r="E12">
            <v>40</v>
          </cell>
          <cell r="F12">
            <v>5521.6099999999988</v>
          </cell>
          <cell r="G12">
            <v>35.270000000000003</v>
          </cell>
        </row>
        <row r="16">
          <cell r="F16">
            <v>26000</v>
          </cell>
          <cell r="G16">
            <v>3972.7999999999997</v>
          </cell>
        </row>
        <row r="18">
          <cell r="F18">
            <v>3000</v>
          </cell>
          <cell r="G18">
            <v>1.37</v>
          </cell>
        </row>
        <row r="19">
          <cell r="F19">
            <v>16</v>
          </cell>
          <cell r="G19">
            <v>85.82</v>
          </cell>
        </row>
        <row r="20">
          <cell r="H20">
            <v>1147.3699999999999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  <cell r="F6">
            <v>5521.6099999999988</v>
          </cell>
          <cell r="G6">
            <v>35.270000000000003</v>
          </cell>
        </row>
        <row r="7">
          <cell r="D7">
            <v>1</v>
          </cell>
          <cell r="E7">
            <v>30</v>
          </cell>
          <cell r="F7">
            <v>5521.6099999999988</v>
          </cell>
          <cell r="G7">
            <v>35.270000000000003</v>
          </cell>
        </row>
        <row r="8">
          <cell r="D8">
            <v>3</v>
          </cell>
          <cell r="E8">
            <v>40</v>
          </cell>
          <cell r="F8">
            <v>3800.8300000000004</v>
          </cell>
          <cell r="G8">
            <v>20.84</v>
          </cell>
        </row>
        <row r="9">
          <cell r="D9">
            <v>2</v>
          </cell>
          <cell r="E9">
            <v>40</v>
          </cell>
          <cell r="F9">
            <v>3064.1600000000003</v>
          </cell>
          <cell r="G9">
            <v>16.329999999999998</v>
          </cell>
        </row>
        <row r="10">
          <cell r="D10">
            <v>1</v>
          </cell>
          <cell r="E10">
            <v>0</v>
          </cell>
          <cell r="F10">
            <v>6456.869999999999</v>
          </cell>
          <cell r="G10">
            <v>35.270000000000003</v>
          </cell>
        </row>
        <row r="11">
          <cell r="D11">
            <v>1</v>
          </cell>
          <cell r="E11">
            <v>40</v>
          </cell>
          <cell r="F11">
            <v>5521.6099999999988</v>
          </cell>
          <cell r="G11">
            <v>35.270000000000003</v>
          </cell>
        </row>
        <row r="12">
          <cell r="D12">
            <v>0</v>
          </cell>
          <cell r="E12">
            <v>40</v>
          </cell>
          <cell r="F12">
            <v>5521.6099999999988</v>
          </cell>
          <cell r="G12">
            <v>35.270000000000003</v>
          </cell>
        </row>
        <row r="16">
          <cell r="F16">
            <v>26000</v>
          </cell>
          <cell r="G16">
            <v>3972.7999999999997</v>
          </cell>
        </row>
        <row r="18">
          <cell r="F18">
            <v>3000</v>
          </cell>
          <cell r="G18">
            <v>1.37</v>
          </cell>
        </row>
        <row r="19">
          <cell r="F19">
            <v>16</v>
          </cell>
          <cell r="G19">
            <v>85.82</v>
          </cell>
        </row>
        <row r="20">
          <cell r="H20">
            <v>1147.3699999999999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ÇÃO"/>
      <sheetName val="Anexo 02_1"/>
      <sheetName val="Anexo 02_2"/>
      <sheetName val="Anexo 02_3"/>
      <sheetName val="Anexo 02_4"/>
      <sheetName val="Anexo 02_5"/>
      <sheetName val="Anexo 02_6"/>
      <sheetName val="Anexo 02_7"/>
      <sheetName val="Anexo 02_8"/>
      <sheetName val="Anexo 02_9"/>
      <sheetName val="Anexo 02_10"/>
      <sheetName val="Anexo 02_11"/>
      <sheetName val="Anexo 05_1_Emp"/>
      <sheetName val="Anexo 05_2_Emp"/>
      <sheetName val="Anexo 05_3_Emp"/>
    </sheetNames>
    <sheetDataSet>
      <sheetData sheetId="0">
        <row r="6">
          <cell r="D6">
            <v>1</v>
          </cell>
          <cell r="E6">
            <v>30</v>
          </cell>
          <cell r="F6">
            <v>5521.6099999999988</v>
          </cell>
          <cell r="G6">
            <v>35.270000000000003</v>
          </cell>
        </row>
        <row r="7">
          <cell r="D7">
            <v>1</v>
          </cell>
          <cell r="E7">
            <v>30</v>
          </cell>
          <cell r="F7">
            <v>5521.6099999999988</v>
          </cell>
          <cell r="G7">
            <v>35.270000000000003</v>
          </cell>
        </row>
        <row r="8">
          <cell r="D8">
            <v>2</v>
          </cell>
          <cell r="E8">
            <v>40</v>
          </cell>
          <cell r="F8">
            <v>3800.8300000000004</v>
          </cell>
          <cell r="G8">
            <v>20.84</v>
          </cell>
        </row>
        <row r="9">
          <cell r="D9">
            <v>2</v>
          </cell>
          <cell r="E9">
            <v>40</v>
          </cell>
          <cell r="F9">
            <v>3064.1600000000003</v>
          </cell>
          <cell r="G9">
            <v>16.329999999999998</v>
          </cell>
        </row>
        <row r="10">
          <cell r="D10">
            <v>1</v>
          </cell>
          <cell r="E10">
            <v>0</v>
          </cell>
          <cell r="F10">
            <v>6456.869999999999</v>
          </cell>
          <cell r="G10">
            <v>35.270000000000003</v>
          </cell>
        </row>
        <row r="11">
          <cell r="D11">
            <v>1</v>
          </cell>
          <cell r="E11">
            <v>40</v>
          </cell>
          <cell r="F11">
            <v>5521.6099999999988</v>
          </cell>
          <cell r="G11">
            <v>35.270000000000003</v>
          </cell>
        </row>
        <row r="12">
          <cell r="D12">
            <v>0</v>
          </cell>
          <cell r="E12">
            <v>40</v>
          </cell>
          <cell r="F12">
            <v>5521.6099999999988</v>
          </cell>
          <cell r="G12">
            <v>35.270000000000003</v>
          </cell>
        </row>
        <row r="16">
          <cell r="F16">
            <v>26000</v>
          </cell>
          <cell r="G16">
            <v>3972.7999999999997</v>
          </cell>
        </row>
        <row r="18">
          <cell r="F18">
            <v>3000</v>
          </cell>
          <cell r="G18">
            <v>1.37</v>
          </cell>
        </row>
        <row r="19">
          <cell r="F19">
            <v>16</v>
          </cell>
          <cell r="G19">
            <v>85.82</v>
          </cell>
        </row>
        <row r="20">
          <cell r="H20">
            <v>382.46</v>
          </cell>
          <cell r="I20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151"/>
  <sheetViews>
    <sheetView view="pageBreakPreview" zoomScale="90" zoomScaleNormal="100" zoomScaleSheetLayoutView="90" workbookViewId="0">
      <selection activeCell="M13" sqref="M13"/>
    </sheetView>
  </sheetViews>
  <sheetFormatPr defaultRowHeight="15" x14ac:dyDescent="0.25"/>
  <cols>
    <col min="1" max="1" width="15.5703125" style="83" bestFit="1" customWidth="1"/>
    <col min="2" max="2" width="9.42578125" style="83" customWidth="1"/>
    <col min="3" max="3" width="11" style="83" customWidth="1"/>
    <col min="4" max="4" width="5" style="83" customWidth="1"/>
    <col min="5" max="5" width="10" style="83" customWidth="1"/>
    <col min="6" max="6" width="11.42578125" style="83" bestFit="1" customWidth="1"/>
    <col min="7" max="7" width="14.42578125" style="83" bestFit="1" customWidth="1"/>
    <col min="8" max="10" width="14.28515625" style="83" bestFit="1" customWidth="1"/>
    <col min="11" max="11" width="12.5703125" style="83" bestFit="1" customWidth="1"/>
    <col min="12" max="16384" width="9.140625" style="83"/>
  </cols>
  <sheetData>
    <row r="1" spans="1:13" ht="15.75" thickBot="1" x14ac:dyDescent="0.3"/>
    <row r="2" spans="1:13" ht="15.75" customHeight="1" thickBot="1" x14ac:dyDescent="0.3">
      <c r="A2" s="84" t="s">
        <v>5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3" ht="33" customHeight="1" thickBot="1" x14ac:dyDescent="0.3">
      <c r="A3" s="87" t="s">
        <v>0</v>
      </c>
      <c r="B3" s="53" t="s">
        <v>6</v>
      </c>
      <c r="C3" s="54"/>
      <c r="D3" s="57" t="s">
        <v>7</v>
      </c>
      <c r="E3" s="58"/>
      <c r="F3" s="88" t="s">
        <v>8</v>
      </c>
      <c r="G3" s="63"/>
      <c r="H3" s="61" t="s">
        <v>9</v>
      </c>
      <c r="I3" s="62"/>
      <c r="J3" s="60" t="s">
        <v>10</v>
      </c>
      <c r="K3" s="63"/>
    </row>
    <row r="4" spans="1:13" ht="26.25" thickBot="1" x14ac:dyDescent="0.3">
      <c r="A4" s="89"/>
      <c r="B4" s="55"/>
      <c r="C4" s="56"/>
      <c r="D4" s="36" t="s">
        <v>1</v>
      </c>
      <c r="E4" s="12" t="s">
        <v>2</v>
      </c>
      <c r="F4" s="13" t="s">
        <v>1</v>
      </c>
      <c r="G4" s="90" t="s">
        <v>11</v>
      </c>
      <c r="H4" s="14" t="s">
        <v>1</v>
      </c>
      <c r="I4" s="15" t="s">
        <v>12</v>
      </c>
      <c r="J4" s="37" t="s">
        <v>1</v>
      </c>
      <c r="K4" s="16" t="s">
        <v>13</v>
      </c>
    </row>
    <row r="5" spans="1:13" ht="15.75" customHeight="1" thickBot="1" x14ac:dyDescent="0.3">
      <c r="A5" s="91" t="s">
        <v>29</v>
      </c>
      <c r="B5" s="64" t="s">
        <v>19</v>
      </c>
      <c r="C5" s="65"/>
      <c r="D5" s="1">
        <f>[2]LICITAÇÃO!D6</f>
        <v>6</v>
      </c>
      <c r="E5" s="92">
        <f>[2]LICITAÇÃO!E6</f>
        <v>40</v>
      </c>
      <c r="F5" s="23">
        <f>[2]LICITAÇÃO!F6</f>
        <v>5403.3099999999986</v>
      </c>
      <c r="G5" s="6">
        <f>[2]LICITAÇÃO!G6</f>
        <v>35.270000000000003</v>
      </c>
      <c r="H5" s="4">
        <f t="shared" ref="H5:I11" si="0">ROUND(D5*F5,2)</f>
        <v>32419.86</v>
      </c>
      <c r="I5" s="5">
        <f t="shared" si="0"/>
        <v>1410.8</v>
      </c>
      <c r="J5" s="2">
        <f t="shared" ref="J5:K11" si="1">ROUND(H5*12,2)</f>
        <v>389038.32</v>
      </c>
      <c r="K5" s="6">
        <f t="shared" si="1"/>
        <v>16929.599999999999</v>
      </c>
    </row>
    <row r="6" spans="1:13" ht="15.75" customHeight="1" thickBot="1" x14ac:dyDescent="0.3">
      <c r="A6" s="93"/>
      <c r="B6" s="64" t="s">
        <v>20</v>
      </c>
      <c r="C6" s="65"/>
      <c r="D6" s="1">
        <f>[2]LICITAÇÃO!D7</f>
        <v>6</v>
      </c>
      <c r="E6" s="92">
        <f>[2]LICITAÇÃO!E7</f>
        <v>40</v>
      </c>
      <c r="F6" s="23">
        <f>[2]LICITAÇÃO!F7</f>
        <v>5403.3099999999986</v>
      </c>
      <c r="G6" s="6">
        <f>[2]LICITAÇÃO!G7</f>
        <v>35.270000000000003</v>
      </c>
      <c r="H6" s="4">
        <f t="shared" si="0"/>
        <v>32419.86</v>
      </c>
      <c r="I6" s="5">
        <f t="shared" si="0"/>
        <v>1410.8</v>
      </c>
      <c r="J6" s="2">
        <f t="shared" si="1"/>
        <v>389038.32</v>
      </c>
      <c r="K6" s="6">
        <f t="shared" si="1"/>
        <v>16929.599999999999</v>
      </c>
    </row>
    <row r="7" spans="1:13" ht="15.75" customHeight="1" thickBot="1" x14ac:dyDescent="0.3">
      <c r="A7" s="93"/>
      <c r="B7" s="64" t="s">
        <v>21</v>
      </c>
      <c r="C7" s="65"/>
      <c r="D7" s="1">
        <f>[2]LICITAÇÃO!D8</f>
        <v>10</v>
      </c>
      <c r="E7" s="92">
        <f>[2]LICITAÇÃO!E8</f>
        <v>40</v>
      </c>
      <c r="F7" s="23">
        <f>[2]LICITAÇÃO!F8</f>
        <v>3719.4000000000005</v>
      </c>
      <c r="G7" s="6">
        <f>[2]LICITAÇÃO!G8</f>
        <v>20.84</v>
      </c>
      <c r="H7" s="4">
        <f t="shared" si="0"/>
        <v>37194</v>
      </c>
      <c r="I7" s="5">
        <f t="shared" si="0"/>
        <v>833.6</v>
      </c>
      <c r="J7" s="2">
        <f t="shared" si="1"/>
        <v>446328</v>
      </c>
      <c r="K7" s="6">
        <f t="shared" si="1"/>
        <v>10003.200000000001</v>
      </c>
    </row>
    <row r="8" spans="1:13" ht="15.75" customHeight="1" thickBot="1" x14ac:dyDescent="0.3">
      <c r="A8" s="93"/>
      <c r="B8" s="64" t="s">
        <v>22</v>
      </c>
      <c r="C8" s="65"/>
      <c r="D8" s="1">
        <f>[2]LICITAÇÃO!D9</f>
        <v>6</v>
      </c>
      <c r="E8" s="92">
        <f>[2]LICITAÇÃO!E9</f>
        <v>40</v>
      </c>
      <c r="F8" s="23">
        <f>[2]LICITAÇÃO!F9</f>
        <v>2998.52</v>
      </c>
      <c r="G8" s="6">
        <f>[2]LICITAÇÃO!G9</f>
        <v>16.329999999999998</v>
      </c>
      <c r="H8" s="4">
        <f t="shared" si="0"/>
        <v>17991.12</v>
      </c>
      <c r="I8" s="5">
        <f t="shared" si="0"/>
        <v>653.20000000000005</v>
      </c>
      <c r="J8" s="2">
        <f t="shared" si="1"/>
        <v>215893.44</v>
      </c>
      <c r="K8" s="6">
        <f t="shared" si="1"/>
        <v>7838.4</v>
      </c>
    </row>
    <row r="9" spans="1:13" ht="15.75" customHeight="1" thickBot="1" x14ac:dyDescent="0.3">
      <c r="A9" s="93"/>
      <c r="B9" s="64" t="s">
        <v>23</v>
      </c>
      <c r="C9" s="65"/>
      <c r="D9" s="1">
        <f>[2]LICITAÇÃO!D10</f>
        <v>2</v>
      </c>
      <c r="E9" s="92">
        <f>[2]LICITAÇÃO!E10</f>
        <v>0</v>
      </c>
      <c r="F9" s="23">
        <f>[2]LICITAÇÃO!F10</f>
        <v>6318.5399999999991</v>
      </c>
      <c r="G9" s="6">
        <f>[2]LICITAÇÃO!G10</f>
        <v>35.270000000000003</v>
      </c>
      <c r="H9" s="4">
        <f t="shared" si="0"/>
        <v>12637.08</v>
      </c>
      <c r="I9" s="5">
        <f t="shared" si="0"/>
        <v>0</v>
      </c>
      <c r="J9" s="2">
        <f t="shared" si="1"/>
        <v>151644.96</v>
      </c>
      <c r="K9" s="6">
        <f t="shared" si="1"/>
        <v>0</v>
      </c>
    </row>
    <row r="10" spans="1:13" ht="15.75" customHeight="1" thickBot="1" x14ac:dyDescent="0.3">
      <c r="A10" s="93"/>
      <c r="B10" s="66" t="s">
        <v>24</v>
      </c>
      <c r="C10" s="67"/>
      <c r="D10" s="1">
        <f>[2]LICITAÇÃO!D11</f>
        <v>10</v>
      </c>
      <c r="E10" s="92">
        <f>[2]LICITAÇÃO!E11</f>
        <v>40</v>
      </c>
      <c r="F10" s="23">
        <f>[2]LICITAÇÃO!F11</f>
        <v>5403.3099999999986</v>
      </c>
      <c r="G10" s="6">
        <f>[2]LICITAÇÃO!G11</f>
        <v>35.270000000000003</v>
      </c>
      <c r="H10" s="4">
        <f t="shared" si="0"/>
        <v>54033.1</v>
      </c>
      <c r="I10" s="5">
        <f t="shared" si="0"/>
        <v>1410.8</v>
      </c>
      <c r="J10" s="2">
        <f t="shared" si="1"/>
        <v>648397.19999999995</v>
      </c>
      <c r="K10" s="6">
        <f t="shared" si="1"/>
        <v>16929.599999999999</v>
      </c>
    </row>
    <row r="11" spans="1:13" ht="15.75" customHeight="1" thickBot="1" x14ac:dyDescent="0.3">
      <c r="A11" s="93"/>
      <c r="B11" s="68" t="s">
        <v>25</v>
      </c>
      <c r="C11" s="69"/>
      <c r="D11" s="94">
        <f>[2]LICITAÇÃO!D12</f>
        <v>1</v>
      </c>
      <c r="E11" s="22">
        <f>[2]LICITAÇÃO!E12</f>
        <v>120</v>
      </c>
      <c r="F11" s="23">
        <f>[2]LICITAÇÃO!F12</f>
        <v>5403.3099999999986</v>
      </c>
      <c r="G11" s="6">
        <f>[2]LICITAÇÃO!G12</f>
        <v>35.270000000000003</v>
      </c>
      <c r="H11" s="4">
        <f t="shared" si="0"/>
        <v>5403.31</v>
      </c>
      <c r="I11" s="5">
        <f>ROUND(E11*G11,2)</f>
        <v>4232.3999999999996</v>
      </c>
      <c r="J11" s="2">
        <f t="shared" si="1"/>
        <v>64839.72</v>
      </c>
      <c r="K11" s="6">
        <f>ROUND(I11*12,2)</f>
        <v>50788.800000000003</v>
      </c>
      <c r="M11" s="83">
        <f>SUM(D5:D11)</f>
        <v>41</v>
      </c>
    </row>
    <row r="12" spans="1:13" ht="15.75" customHeight="1" thickBot="1" x14ac:dyDescent="0.3">
      <c r="A12" s="93"/>
      <c r="B12" s="70" t="s">
        <v>16</v>
      </c>
      <c r="C12" s="71"/>
      <c r="D12" s="71"/>
      <c r="E12" s="71"/>
      <c r="F12" s="21"/>
      <c r="G12" s="21"/>
      <c r="H12" s="4">
        <f>SUM(H5:H11)</f>
        <v>192098.33</v>
      </c>
      <c r="I12" s="5">
        <f>SUM(I5:I11)</f>
        <v>9951.5999999999985</v>
      </c>
      <c r="J12" s="8">
        <f>SUM(J5:J11)</f>
        <v>2305179.9600000004</v>
      </c>
      <c r="K12" s="9">
        <f>SUM(K5:K11)</f>
        <v>119419.2</v>
      </c>
    </row>
    <row r="13" spans="1:13" ht="15.75" customHeight="1" thickBot="1" x14ac:dyDescent="0.3">
      <c r="A13" s="93"/>
      <c r="B13" s="70" t="s">
        <v>17</v>
      </c>
      <c r="C13" s="71"/>
      <c r="D13" s="71"/>
      <c r="E13" s="71"/>
      <c r="F13" s="10"/>
      <c r="G13" s="10"/>
      <c r="H13" s="43">
        <f>SUM(H5:H11)+SUM(I5:I11)</f>
        <v>202049.93</v>
      </c>
      <c r="I13" s="44"/>
      <c r="J13" s="45">
        <f>SUM(J5:J11)+SUM(K5:K11)</f>
        <v>2424599.1600000006</v>
      </c>
      <c r="K13" s="46"/>
    </row>
    <row r="14" spans="1:13" ht="15.75" customHeight="1" thickBot="1" x14ac:dyDescent="0.3">
      <c r="A14" s="93"/>
      <c r="B14" s="95" t="s">
        <v>18</v>
      </c>
      <c r="C14" s="96"/>
      <c r="D14" s="96"/>
      <c r="E14" s="96"/>
      <c r="F14" s="97" t="s">
        <v>1</v>
      </c>
      <c r="G14" s="98" t="s">
        <v>26</v>
      </c>
      <c r="H14" s="33"/>
      <c r="I14" s="34"/>
      <c r="J14" s="29"/>
      <c r="K14" s="30"/>
    </row>
    <row r="15" spans="1:13" ht="15.75" thickBot="1" x14ac:dyDescent="0.3">
      <c r="A15" s="93"/>
      <c r="B15" s="99"/>
      <c r="C15" s="100"/>
      <c r="D15" s="100"/>
      <c r="E15" s="100"/>
      <c r="F15" s="101">
        <f>[2]LICITAÇÃO!$F$16</f>
        <v>70000</v>
      </c>
      <c r="G15" s="102">
        <f>[2]LICITAÇÃO!$G$16</f>
        <v>10696</v>
      </c>
      <c r="H15" s="72">
        <f>F15+G15</f>
        <v>80696</v>
      </c>
      <c r="I15" s="103"/>
      <c r="J15" s="104">
        <f>ROUND(12*H15,2)</f>
        <v>968352</v>
      </c>
      <c r="K15" s="42"/>
    </row>
    <row r="16" spans="1:13" ht="15.75" customHeight="1" thickBot="1" x14ac:dyDescent="0.3">
      <c r="A16" s="93"/>
      <c r="B16" s="70" t="s">
        <v>39</v>
      </c>
      <c r="C16" s="71"/>
      <c r="D16" s="71"/>
      <c r="E16" s="71"/>
      <c r="F16" s="71"/>
      <c r="G16" s="105"/>
      <c r="H16" s="106">
        <f>[2]LICITAÇÃO!$H$17</f>
        <v>8031.59</v>
      </c>
      <c r="I16" s="107"/>
      <c r="J16" s="41">
        <f>ROUND(12*H16,2)</f>
        <v>96379.08</v>
      </c>
      <c r="K16" s="42"/>
    </row>
    <row r="17" spans="1:13" ht="15.75" customHeight="1" thickBot="1" x14ac:dyDescent="0.3">
      <c r="A17" s="93"/>
      <c r="B17" s="51" t="s">
        <v>14</v>
      </c>
      <c r="C17" s="52"/>
      <c r="D17" s="52"/>
      <c r="E17" s="52"/>
      <c r="F17" s="52"/>
      <c r="G17" s="52"/>
      <c r="H17" s="47">
        <f>H13+H15+H16</f>
        <v>290777.52</v>
      </c>
      <c r="I17" s="48"/>
      <c r="J17" s="49"/>
      <c r="K17" s="50"/>
    </row>
    <row r="18" spans="1:13" ht="15.75" customHeight="1" thickBot="1" x14ac:dyDescent="0.3">
      <c r="A18" s="108"/>
      <c r="B18" s="51" t="s">
        <v>15</v>
      </c>
      <c r="C18" s="52"/>
      <c r="D18" s="52"/>
      <c r="E18" s="52"/>
      <c r="F18" s="52"/>
      <c r="G18" s="52"/>
      <c r="H18" s="17"/>
      <c r="I18" s="17"/>
      <c r="J18" s="41">
        <f>J13+J15+J16</f>
        <v>3489330.2400000007</v>
      </c>
      <c r="K18" s="42"/>
    </row>
    <row r="19" spans="1:13" ht="29.25" customHeight="1" thickBot="1" x14ac:dyDescent="0.3">
      <c r="A19" s="87" t="s">
        <v>0</v>
      </c>
      <c r="B19" s="53" t="s">
        <v>6</v>
      </c>
      <c r="C19" s="109"/>
      <c r="D19" s="88" t="s">
        <v>7</v>
      </c>
      <c r="E19" s="63"/>
      <c r="F19" s="60" t="s">
        <v>8</v>
      </c>
      <c r="G19" s="60"/>
      <c r="H19" s="61" t="s">
        <v>9</v>
      </c>
      <c r="I19" s="62"/>
      <c r="J19" s="60" t="s">
        <v>10</v>
      </c>
      <c r="K19" s="63"/>
    </row>
    <row r="20" spans="1:13" ht="27" customHeight="1" thickBot="1" x14ac:dyDescent="0.3">
      <c r="A20" s="89"/>
      <c r="B20" s="55"/>
      <c r="C20" s="56"/>
      <c r="D20" s="36" t="s">
        <v>1</v>
      </c>
      <c r="E20" s="36" t="s">
        <v>2</v>
      </c>
      <c r="F20" s="13" t="s">
        <v>1</v>
      </c>
      <c r="G20" s="35" t="s">
        <v>11</v>
      </c>
      <c r="H20" s="14" t="s">
        <v>1</v>
      </c>
      <c r="I20" s="15" t="s">
        <v>12</v>
      </c>
      <c r="J20" s="37" t="s">
        <v>1</v>
      </c>
      <c r="K20" s="16" t="s">
        <v>13</v>
      </c>
    </row>
    <row r="21" spans="1:13" ht="15.75" customHeight="1" thickBot="1" x14ac:dyDescent="0.3">
      <c r="A21" s="110" t="s">
        <v>30</v>
      </c>
      <c r="B21" s="64" t="s">
        <v>19</v>
      </c>
      <c r="C21" s="65"/>
      <c r="D21" s="1">
        <f>[3]LICITAÇÃO!D6</f>
        <v>1</v>
      </c>
      <c r="E21" s="1">
        <f>[3]LICITAÇÃO!E6</f>
        <v>30</v>
      </c>
      <c r="F21" s="2">
        <f>[3]LICITAÇÃO!F6</f>
        <v>5521.6099999999988</v>
      </c>
      <c r="G21" s="3">
        <f>[3]LICITAÇÃO!G6</f>
        <v>35.270000000000003</v>
      </c>
      <c r="H21" s="4">
        <f t="shared" ref="H21:I26" si="2">ROUND(D21*F21,2)</f>
        <v>5521.61</v>
      </c>
      <c r="I21" s="5">
        <f t="shared" si="2"/>
        <v>1058.0999999999999</v>
      </c>
      <c r="J21" s="2">
        <f t="shared" ref="J21:K26" si="3">ROUND(H21*12,2)</f>
        <v>66259.320000000007</v>
      </c>
      <c r="K21" s="6">
        <f t="shared" si="3"/>
        <v>12697.2</v>
      </c>
    </row>
    <row r="22" spans="1:13" ht="15.75" customHeight="1" thickBot="1" x14ac:dyDescent="0.3">
      <c r="A22" s="111"/>
      <c r="B22" s="64" t="s">
        <v>20</v>
      </c>
      <c r="C22" s="65"/>
      <c r="D22" s="1">
        <f>[3]LICITAÇÃO!D7</f>
        <v>1</v>
      </c>
      <c r="E22" s="1">
        <f>[3]LICITAÇÃO!E7</f>
        <v>30</v>
      </c>
      <c r="F22" s="2">
        <f>[3]LICITAÇÃO!F7</f>
        <v>5521.6099999999988</v>
      </c>
      <c r="G22" s="3">
        <f>[3]LICITAÇÃO!G7</f>
        <v>35.270000000000003</v>
      </c>
      <c r="H22" s="4">
        <f t="shared" si="2"/>
        <v>5521.61</v>
      </c>
      <c r="I22" s="5">
        <f t="shared" si="2"/>
        <v>1058.0999999999999</v>
      </c>
      <c r="J22" s="2">
        <f t="shared" si="3"/>
        <v>66259.320000000007</v>
      </c>
      <c r="K22" s="6">
        <f t="shared" si="3"/>
        <v>12697.2</v>
      </c>
    </row>
    <row r="23" spans="1:13" ht="15.75" customHeight="1" thickBot="1" x14ac:dyDescent="0.3">
      <c r="A23" s="111"/>
      <c r="B23" s="64" t="s">
        <v>21</v>
      </c>
      <c r="C23" s="65"/>
      <c r="D23" s="1">
        <f>[3]LICITAÇÃO!D8</f>
        <v>2</v>
      </c>
      <c r="E23" s="1">
        <f>[3]LICITAÇÃO!E8</f>
        <v>40</v>
      </c>
      <c r="F23" s="2">
        <f>[3]LICITAÇÃO!F8</f>
        <v>3800.8300000000004</v>
      </c>
      <c r="G23" s="3">
        <f>[3]LICITAÇÃO!G8</f>
        <v>20.84</v>
      </c>
      <c r="H23" s="4">
        <f t="shared" si="2"/>
        <v>7601.66</v>
      </c>
      <c r="I23" s="5">
        <f t="shared" si="2"/>
        <v>833.6</v>
      </c>
      <c r="J23" s="2">
        <f t="shared" si="3"/>
        <v>91219.92</v>
      </c>
      <c r="K23" s="6">
        <f t="shared" si="3"/>
        <v>10003.200000000001</v>
      </c>
    </row>
    <row r="24" spans="1:13" ht="15.75" customHeight="1" thickBot="1" x14ac:dyDescent="0.3">
      <c r="A24" s="111"/>
      <c r="B24" s="64" t="s">
        <v>22</v>
      </c>
      <c r="C24" s="65"/>
      <c r="D24" s="1">
        <f>[3]LICITAÇÃO!D9</f>
        <v>2</v>
      </c>
      <c r="E24" s="1">
        <f>[3]LICITAÇÃO!E9</f>
        <v>40</v>
      </c>
      <c r="F24" s="2">
        <f>[3]LICITAÇÃO!F9</f>
        <v>3064.1600000000003</v>
      </c>
      <c r="G24" s="3">
        <f>[3]LICITAÇÃO!G9</f>
        <v>16.329999999999998</v>
      </c>
      <c r="H24" s="4">
        <f t="shared" si="2"/>
        <v>6128.32</v>
      </c>
      <c r="I24" s="5">
        <f t="shared" si="2"/>
        <v>653.20000000000005</v>
      </c>
      <c r="J24" s="2">
        <f t="shared" si="3"/>
        <v>73539.839999999997</v>
      </c>
      <c r="K24" s="6">
        <f t="shared" si="3"/>
        <v>7838.4</v>
      </c>
    </row>
    <row r="25" spans="1:13" ht="15.75" customHeight="1" thickBot="1" x14ac:dyDescent="0.3">
      <c r="A25" s="111"/>
      <c r="B25" s="64" t="s">
        <v>23</v>
      </c>
      <c r="C25" s="65"/>
      <c r="D25" s="1">
        <f>[3]LICITAÇÃO!D10</f>
        <v>1</v>
      </c>
      <c r="E25" s="1">
        <f>[3]LICITAÇÃO!E10</f>
        <v>0</v>
      </c>
      <c r="F25" s="2">
        <f>[3]LICITAÇÃO!F10</f>
        <v>6456.869999999999</v>
      </c>
      <c r="G25" s="3">
        <f>[3]LICITAÇÃO!G10</f>
        <v>35.270000000000003</v>
      </c>
      <c r="H25" s="4">
        <f t="shared" si="2"/>
        <v>6456.87</v>
      </c>
      <c r="I25" s="5">
        <f t="shared" si="2"/>
        <v>0</v>
      </c>
      <c r="J25" s="2">
        <f t="shared" si="3"/>
        <v>77482.44</v>
      </c>
      <c r="K25" s="6">
        <f t="shared" si="3"/>
        <v>0</v>
      </c>
    </row>
    <row r="26" spans="1:13" ht="15.75" customHeight="1" thickBot="1" x14ac:dyDescent="0.3">
      <c r="A26" s="111"/>
      <c r="B26" s="66" t="s">
        <v>24</v>
      </c>
      <c r="C26" s="67"/>
      <c r="D26" s="1">
        <f>[3]LICITAÇÃO!D11</f>
        <v>1</v>
      </c>
      <c r="E26" s="1">
        <f>[3]LICITAÇÃO!E11</f>
        <v>40</v>
      </c>
      <c r="F26" s="2">
        <f>[3]LICITAÇÃO!F11</f>
        <v>5521.6099999999988</v>
      </c>
      <c r="G26" s="3">
        <f>[3]LICITAÇÃO!G11</f>
        <v>35.270000000000003</v>
      </c>
      <c r="H26" s="4">
        <f t="shared" si="2"/>
        <v>5521.61</v>
      </c>
      <c r="I26" s="5">
        <f t="shared" si="2"/>
        <v>1410.8</v>
      </c>
      <c r="J26" s="2">
        <f t="shared" si="3"/>
        <v>66259.320000000007</v>
      </c>
      <c r="K26" s="6">
        <f t="shared" si="3"/>
        <v>16929.599999999999</v>
      </c>
    </row>
    <row r="27" spans="1:13" ht="15.75" customHeight="1" thickBot="1" x14ac:dyDescent="0.3">
      <c r="A27" s="111"/>
      <c r="B27" s="68" t="s">
        <v>25</v>
      </c>
      <c r="C27" s="69"/>
      <c r="D27" s="1">
        <f>[3]LICITAÇÃO!D12</f>
        <v>0</v>
      </c>
      <c r="E27" s="1">
        <f>[3]LICITAÇÃO!E12</f>
        <v>40</v>
      </c>
      <c r="F27" s="2">
        <f>[3]LICITAÇÃO!F12</f>
        <v>5521.6099999999988</v>
      </c>
      <c r="G27" s="3">
        <f>[3]LICITAÇÃO!G12</f>
        <v>35.270000000000003</v>
      </c>
      <c r="H27" s="4"/>
      <c r="I27" s="5">
        <f>ROUND(E27*G27,2)</f>
        <v>1410.8</v>
      </c>
      <c r="J27" s="2"/>
      <c r="K27" s="6">
        <f>ROUND(I27*12,2)</f>
        <v>16929.599999999999</v>
      </c>
      <c r="M27" s="83">
        <f>SUM(D21:D27)</f>
        <v>8</v>
      </c>
    </row>
    <row r="28" spans="1:13" ht="15.75" customHeight="1" thickBot="1" x14ac:dyDescent="0.3">
      <c r="A28" s="111"/>
      <c r="B28" s="70" t="s">
        <v>16</v>
      </c>
      <c r="C28" s="71"/>
      <c r="D28" s="71"/>
      <c r="E28" s="71"/>
      <c r="F28" s="7"/>
      <c r="G28" s="7"/>
      <c r="H28" s="4">
        <f>SUM(H21:H27)</f>
        <v>36751.679999999993</v>
      </c>
      <c r="I28" s="5">
        <f>SUM(I21:I27)</f>
        <v>6424.6</v>
      </c>
      <c r="J28" s="8">
        <f>SUM(J21:J27)</f>
        <v>441020.16000000003</v>
      </c>
      <c r="K28" s="9">
        <f>SUM(K21:K27)</f>
        <v>77095.200000000012</v>
      </c>
    </row>
    <row r="29" spans="1:13" ht="15.75" customHeight="1" thickBot="1" x14ac:dyDescent="0.3">
      <c r="A29" s="112"/>
      <c r="B29" s="70" t="s">
        <v>17</v>
      </c>
      <c r="C29" s="71"/>
      <c r="D29" s="71"/>
      <c r="E29" s="71"/>
      <c r="F29" s="10"/>
      <c r="G29" s="10"/>
      <c r="H29" s="75">
        <f>SUM(H21:H27)+SUM(I21:I27)</f>
        <v>43176.279999999992</v>
      </c>
      <c r="I29" s="76"/>
      <c r="J29" s="45">
        <f>SUM(J21:J27)+SUM(K21:K27)</f>
        <v>518115.36000000004</v>
      </c>
      <c r="K29" s="46"/>
    </row>
    <row r="30" spans="1:13" ht="15.75" customHeight="1" thickBot="1" x14ac:dyDescent="0.3">
      <c r="A30" s="91"/>
      <c r="B30" s="95" t="s">
        <v>18</v>
      </c>
      <c r="C30" s="96"/>
      <c r="D30" s="96"/>
      <c r="E30" s="96"/>
      <c r="F30" s="97" t="s">
        <v>1</v>
      </c>
      <c r="G30" s="98" t="s">
        <v>26</v>
      </c>
      <c r="H30" s="33"/>
      <c r="I30" s="34"/>
      <c r="J30" s="113"/>
      <c r="K30" s="30"/>
    </row>
    <row r="31" spans="1:13" ht="15.75" customHeight="1" thickBot="1" x14ac:dyDescent="0.3">
      <c r="A31" s="91"/>
      <c r="B31" s="99"/>
      <c r="C31" s="100"/>
      <c r="D31" s="100"/>
      <c r="E31" s="100"/>
      <c r="F31" s="101">
        <f>[3]LICITAÇÃO!F16</f>
        <v>26000</v>
      </c>
      <c r="G31" s="102">
        <f>[3]LICITAÇÃO!G16</f>
        <v>3972.7999999999997</v>
      </c>
      <c r="H31" s="72">
        <f>F31+G31</f>
        <v>29972.799999999999</v>
      </c>
      <c r="I31" s="103"/>
      <c r="J31" s="41">
        <f>ROUND(12*H31,2)</f>
        <v>359673.59999999998</v>
      </c>
      <c r="K31" s="42"/>
    </row>
    <row r="32" spans="1:13" ht="15.75" customHeight="1" thickBot="1" x14ac:dyDescent="0.3">
      <c r="A32" s="114"/>
      <c r="B32" s="115"/>
      <c r="C32" s="116"/>
      <c r="D32" s="116"/>
      <c r="E32" s="116"/>
      <c r="F32" s="97" t="s">
        <v>36</v>
      </c>
      <c r="G32" s="117" t="s">
        <v>37</v>
      </c>
      <c r="H32" s="31"/>
      <c r="I32" s="32"/>
      <c r="J32" s="113"/>
      <c r="K32" s="30"/>
    </row>
    <row r="33" spans="1:13" ht="15.75" customHeight="1" thickBot="1" x14ac:dyDescent="0.3">
      <c r="A33" s="91"/>
      <c r="B33" s="70" t="s">
        <v>27</v>
      </c>
      <c r="C33" s="71"/>
      <c r="D33" s="71"/>
      <c r="E33" s="71"/>
      <c r="F33" s="101">
        <f>[3]LICITAÇÃO!F18</f>
        <v>3000</v>
      </c>
      <c r="G33" s="102">
        <f>[3]LICITAÇÃO!G18</f>
        <v>1.37</v>
      </c>
      <c r="H33" s="43">
        <f>ROUND(F33*G33,2)</f>
        <v>4110</v>
      </c>
      <c r="I33" s="118"/>
      <c r="J33" s="119">
        <f>ROUND(H33*12,2)</f>
        <v>49320</v>
      </c>
      <c r="K33" s="46"/>
    </row>
    <row r="34" spans="1:13" ht="15.75" customHeight="1" thickBot="1" x14ac:dyDescent="0.3">
      <c r="A34" s="91"/>
      <c r="B34" s="70" t="s">
        <v>28</v>
      </c>
      <c r="C34" s="71"/>
      <c r="D34" s="71"/>
      <c r="E34" s="71"/>
      <c r="F34" s="101">
        <f>[3]LICITAÇÃO!F19</f>
        <v>16</v>
      </c>
      <c r="G34" s="102">
        <f>[3]LICITAÇÃO!G19</f>
        <v>85.82</v>
      </c>
      <c r="H34" s="72">
        <f>ROUND(F34*G34,2)</f>
        <v>1373.12</v>
      </c>
      <c r="I34" s="73"/>
      <c r="J34" s="119">
        <f>ROUND(H34*12,2)</f>
        <v>16477.439999999999</v>
      </c>
      <c r="K34" s="46"/>
    </row>
    <row r="35" spans="1:13" ht="15.75" customHeight="1" thickBot="1" x14ac:dyDescent="0.3">
      <c r="A35" s="120"/>
      <c r="B35" s="51" t="s">
        <v>14</v>
      </c>
      <c r="C35" s="52"/>
      <c r="D35" s="52"/>
      <c r="E35" s="52"/>
      <c r="F35" s="52"/>
      <c r="G35" s="52"/>
      <c r="H35" s="72">
        <f>SUM(H29:I34)</f>
        <v>78632.199999999983</v>
      </c>
      <c r="I35" s="73"/>
      <c r="J35" s="74"/>
      <c r="K35" s="50"/>
    </row>
    <row r="36" spans="1:13" ht="15.75" customHeight="1" thickBot="1" x14ac:dyDescent="0.3">
      <c r="A36" s="121"/>
      <c r="B36" s="51" t="s">
        <v>15</v>
      </c>
      <c r="C36" s="52"/>
      <c r="D36" s="52"/>
      <c r="E36" s="52"/>
      <c r="F36" s="52"/>
      <c r="G36" s="52"/>
      <c r="H36" s="11"/>
      <c r="I36" s="11"/>
      <c r="J36" s="41">
        <f>SUM(J29:K35)</f>
        <v>943586.39999999991</v>
      </c>
      <c r="K36" s="42"/>
    </row>
    <row r="37" spans="1:13" ht="27.95" customHeight="1" thickBot="1" x14ac:dyDescent="0.3">
      <c r="A37" s="87" t="s">
        <v>0</v>
      </c>
      <c r="B37" s="53" t="s">
        <v>6</v>
      </c>
      <c r="C37" s="54"/>
      <c r="D37" s="57" t="s">
        <v>7</v>
      </c>
      <c r="E37" s="58"/>
      <c r="F37" s="59" t="s">
        <v>8</v>
      </c>
      <c r="G37" s="60"/>
      <c r="H37" s="61" t="s">
        <v>9</v>
      </c>
      <c r="I37" s="62"/>
      <c r="J37" s="60" t="s">
        <v>10</v>
      </c>
      <c r="K37" s="63"/>
    </row>
    <row r="38" spans="1:13" ht="27.95" customHeight="1" thickBot="1" x14ac:dyDescent="0.3">
      <c r="A38" s="89"/>
      <c r="B38" s="55"/>
      <c r="C38" s="56"/>
      <c r="D38" s="36" t="s">
        <v>1</v>
      </c>
      <c r="E38" s="12" t="s">
        <v>2</v>
      </c>
      <c r="F38" s="13" t="s">
        <v>1</v>
      </c>
      <c r="G38" s="35" t="s">
        <v>11</v>
      </c>
      <c r="H38" s="14" t="s">
        <v>1</v>
      </c>
      <c r="I38" s="15" t="s">
        <v>12</v>
      </c>
      <c r="J38" s="37" t="s">
        <v>1</v>
      </c>
      <c r="K38" s="16" t="s">
        <v>13</v>
      </c>
    </row>
    <row r="39" spans="1:13" ht="15" customHeight="1" thickBot="1" x14ac:dyDescent="0.3">
      <c r="A39" s="111" t="s">
        <v>31</v>
      </c>
      <c r="B39" s="64" t="s">
        <v>19</v>
      </c>
      <c r="C39" s="65"/>
      <c r="D39" s="1">
        <f>[4]LICITAÇÃO!D6</f>
        <v>1</v>
      </c>
      <c r="E39" s="1">
        <f>[4]LICITAÇÃO!E6</f>
        <v>30</v>
      </c>
      <c r="F39" s="2">
        <f>[4]LICITAÇÃO!F6</f>
        <v>5403.3099999999986</v>
      </c>
      <c r="G39" s="3">
        <f>[4]LICITAÇÃO!G6</f>
        <v>35.270000000000003</v>
      </c>
      <c r="H39" s="4">
        <f t="shared" ref="H39:I44" si="4">ROUND(D39*F39,2)</f>
        <v>5403.31</v>
      </c>
      <c r="I39" s="5">
        <f t="shared" si="4"/>
        <v>1058.0999999999999</v>
      </c>
      <c r="J39" s="2">
        <f t="shared" ref="J39:K44" si="5">ROUND(H39*12,2)</f>
        <v>64839.72</v>
      </c>
      <c r="K39" s="6">
        <f t="shared" si="5"/>
        <v>12697.2</v>
      </c>
    </row>
    <row r="40" spans="1:13" ht="15" customHeight="1" thickBot="1" x14ac:dyDescent="0.3">
      <c r="A40" s="111"/>
      <c r="B40" s="64" t="s">
        <v>20</v>
      </c>
      <c r="C40" s="65"/>
      <c r="D40" s="1">
        <f>[4]LICITAÇÃO!D7</f>
        <v>1</v>
      </c>
      <c r="E40" s="1">
        <f>[4]LICITAÇÃO!E7</f>
        <v>30</v>
      </c>
      <c r="F40" s="2">
        <f>[4]LICITAÇÃO!F7</f>
        <v>5403.3099999999986</v>
      </c>
      <c r="G40" s="3">
        <f>[4]LICITAÇÃO!G7</f>
        <v>35.270000000000003</v>
      </c>
      <c r="H40" s="4">
        <f t="shared" si="4"/>
        <v>5403.31</v>
      </c>
      <c r="I40" s="5">
        <f t="shared" si="4"/>
        <v>1058.0999999999999</v>
      </c>
      <c r="J40" s="2">
        <f t="shared" si="5"/>
        <v>64839.72</v>
      </c>
      <c r="K40" s="6">
        <f t="shared" si="5"/>
        <v>12697.2</v>
      </c>
    </row>
    <row r="41" spans="1:13" ht="15" customHeight="1" thickBot="1" x14ac:dyDescent="0.3">
      <c r="A41" s="111"/>
      <c r="B41" s="64" t="s">
        <v>21</v>
      </c>
      <c r="C41" s="65"/>
      <c r="D41" s="1">
        <f>[4]LICITAÇÃO!D8</f>
        <v>3</v>
      </c>
      <c r="E41" s="1">
        <f>[4]LICITAÇÃO!E8</f>
        <v>40</v>
      </c>
      <c r="F41" s="2">
        <f>[4]LICITAÇÃO!F8</f>
        <v>3719.4000000000005</v>
      </c>
      <c r="G41" s="3">
        <f>[4]LICITAÇÃO!G8</f>
        <v>20.84</v>
      </c>
      <c r="H41" s="4">
        <f t="shared" si="4"/>
        <v>11158.2</v>
      </c>
      <c r="I41" s="5">
        <f t="shared" si="4"/>
        <v>833.6</v>
      </c>
      <c r="J41" s="2">
        <f t="shared" si="5"/>
        <v>133898.4</v>
      </c>
      <c r="K41" s="6">
        <f t="shared" si="5"/>
        <v>10003.200000000001</v>
      </c>
    </row>
    <row r="42" spans="1:13" ht="15" customHeight="1" thickBot="1" x14ac:dyDescent="0.3">
      <c r="A42" s="111"/>
      <c r="B42" s="64" t="s">
        <v>22</v>
      </c>
      <c r="C42" s="65"/>
      <c r="D42" s="1">
        <f>[4]LICITAÇÃO!D9</f>
        <v>2</v>
      </c>
      <c r="E42" s="1">
        <f>[4]LICITAÇÃO!E9</f>
        <v>40</v>
      </c>
      <c r="F42" s="2">
        <f>[4]LICITAÇÃO!F9</f>
        <v>2998.52</v>
      </c>
      <c r="G42" s="3">
        <f>[4]LICITAÇÃO!G9</f>
        <v>16.329999999999998</v>
      </c>
      <c r="H42" s="4">
        <f t="shared" si="4"/>
        <v>5997.04</v>
      </c>
      <c r="I42" s="5">
        <f t="shared" si="4"/>
        <v>653.20000000000005</v>
      </c>
      <c r="J42" s="2">
        <f t="shared" si="5"/>
        <v>71964.479999999996</v>
      </c>
      <c r="K42" s="6">
        <f t="shared" si="5"/>
        <v>7838.4</v>
      </c>
    </row>
    <row r="43" spans="1:13" ht="15" customHeight="1" thickBot="1" x14ac:dyDescent="0.3">
      <c r="A43" s="111"/>
      <c r="B43" s="64" t="s">
        <v>23</v>
      </c>
      <c r="C43" s="65"/>
      <c r="D43" s="1">
        <f>[4]LICITAÇÃO!D10</f>
        <v>1</v>
      </c>
      <c r="E43" s="1">
        <f>[4]LICITAÇÃO!E10</f>
        <v>0</v>
      </c>
      <c r="F43" s="2">
        <f>[4]LICITAÇÃO!F10</f>
        <v>6318.5399999999991</v>
      </c>
      <c r="G43" s="3">
        <f>[4]LICITAÇÃO!G10</f>
        <v>35.270000000000003</v>
      </c>
      <c r="H43" s="4">
        <f t="shared" si="4"/>
        <v>6318.54</v>
      </c>
      <c r="I43" s="5">
        <f t="shared" si="4"/>
        <v>0</v>
      </c>
      <c r="J43" s="2">
        <f t="shared" si="5"/>
        <v>75822.48</v>
      </c>
      <c r="K43" s="6">
        <f t="shared" si="5"/>
        <v>0</v>
      </c>
    </row>
    <row r="44" spans="1:13" ht="15" customHeight="1" thickBot="1" x14ac:dyDescent="0.3">
      <c r="A44" s="111"/>
      <c r="B44" s="66" t="s">
        <v>24</v>
      </c>
      <c r="C44" s="67"/>
      <c r="D44" s="1">
        <f>[4]LICITAÇÃO!D11</f>
        <v>1</v>
      </c>
      <c r="E44" s="1">
        <f>[4]LICITAÇÃO!E11</f>
        <v>40</v>
      </c>
      <c r="F44" s="2">
        <f>[4]LICITAÇÃO!F11</f>
        <v>5403.3099999999986</v>
      </c>
      <c r="G44" s="3">
        <f>[4]LICITAÇÃO!G11</f>
        <v>35.270000000000003</v>
      </c>
      <c r="H44" s="4">
        <f t="shared" si="4"/>
        <v>5403.31</v>
      </c>
      <c r="I44" s="5">
        <f t="shared" si="4"/>
        <v>1410.8</v>
      </c>
      <c r="J44" s="2">
        <f t="shared" si="5"/>
        <v>64839.72</v>
      </c>
      <c r="K44" s="6">
        <f t="shared" si="5"/>
        <v>16929.599999999999</v>
      </c>
    </row>
    <row r="45" spans="1:13" ht="15" customHeight="1" thickBot="1" x14ac:dyDescent="0.3">
      <c r="A45" s="111"/>
      <c r="B45" s="68" t="s">
        <v>25</v>
      </c>
      <c r="C45" s="69"/>
      <c r="D45" s="1">
        <f>[4]LICITAÇÃO!D12</f>
        <v>0</v>
      </c>
      <c r="E45" s="1">
        <f>[4]LICITAÇÃO!E12</f>
        <v>40</v>
      </c>
      <c r="F45" s="2">
        <f>[4]LICITAÇÃO!F12</f>
        <v>5403.3099999999986</v>
      </c>
      <c r="G45" s="3">
        <f>[4]LICITAÇÃO!G12</f>
        <v>35.270000000000003</v>
      </c>
      <c r="H45" s="4"/>
      <c r="I45" s="5">
        <f>ROUND(E45*G45,2)</f>
        <v>1410.8</v>
      </c>
      <c r="J45" s="2"/>
      <c r="K45" s="6">
        <f>ROUND(I45*12,2)</f>
        <v>16929.599999999999</v>
      </c>
      <c r="M45" s="83">
        <f>SUM(D39:D45)</f>
        <v>9</v>
      </c>
    </row>
    <row r="46" spans="1:13" ht="15" customHeight="1" thickBot="1" x14ac:dyDescent="0.3">
      <c r="A46" s="111"/>
      <c r="B46" s="70" t="s">
        <v>16</v>
      </c>
      <c r="C46" s="71"/>
      <c r="D46" s="71"/>
      <c r="E46" s="71"/>
      <c r="F46" s="7"/>
      <c r="G46" s="7"/>
      <c r="H46" s="4">
        <f>SUM(H39:H45)</f>
        <v>39683.71</v>
      </c>
      <c r="I46" s="5">
        <f>SUM(I39:I45)</f>
        <v>6424.6</v>
      </c>
      <c r="J46" s="8">
        <f>SUM(J39:J45)</f>
        <v>476204.5199999999</v>
      </c>
      <c r="K46" s="9">
        <f>SUM(K39:K45)</f>
        <v>77095.200000000012</v>
      </c>
    </row>
    <row r="47" spans="1:13" ht="15" customHeight="1" thickBot="1" x14ac:dyDescent="0.3">
      <c r="A47" s="112"/>
      <c r="B47" s="70" t="s">
        <v>17</v>
      </c>
      <c r="C47" s="71"/>
      <c r="D47" s="71"/>
      <c r="E47" s="71"/>
      <c r="F47" s="10"/>
      <c r="G47" s="10"/>
      <c r="H47" s="43">
        <f>SUM(H39:H45)+SUM(I39:I45)</f>
        <v>46108.31</v>
      </c>
      <c r="I47" s="44"/>
      <c r="J47" s="45">
        <f>SUM(J39:J45)+SUM(K39:K45)</f>
        <v>553299.72</v>
      </c>
      <c r="K47" s="46"/>
    </row>
    <row r="48" spans="1:13" ht="15" customHeight="1" thickBot="1" x14ac:dyDescent="0.3">
      <c r="A48" s="91"/>
      <c r="B48" s="95" t="s">
        <v>18</v>
      </c>
      <c r="C48" s="96"/>
      <c r="D48" s="96"/>
      <c r="E48" s="96"/>
      <c r="F48" s="97" t="s">
        <v>1</v>
      </c>
      <c r="G48" s="98" t="s">
        <v>26</v>
      </c>
      <c r="H48" s="33"/>
      <c r="I48" s="34"/>
      <c r="J48" s="29"/>
      <c r="K48" s="30"/>
    </row>
    <row r="49" spans="1:13" ht="15.75" thickBot="1" x14ac:dyDescent="0.3">
      <c r="A49" s="91"/>
      <c r="B49" s="99"/>
      <c r="C49" s="100"/>
      <c r="D49" s="100"/>
      <c r="E49" s="100"/>
      <c r="F49" s="101">
        <f>[4]LICITAÇÃO!F16</f>
        <v>26000</v>
      </c>
      <c r="G49" s="102">
        <f>[4]LICITAÇÃO!G16</f>
        <v>3972.7999999999997</v>
      </c>
      <c r="H49" s="72">
        <f>F49+G49</f>
        <v>29972.799999999999</v>
      </c>
      <c r="I49" s="103"/>
      <c r="J49" s="104">
        <f>ROUND(12*H49,2)</f>
        <v>359673.59999999998</v>
      </c>
      <c r="K49" s="42"/>
    </row>
    <row r="50" spans="1:13" ht="15" customHeight="1" thickBot="1" x14ac:dyDescent="0.3">
      <c r="A50" s="114"/>
      <c r="B50" s="115"/>
      <c r="C50" s="116"/>
      <c r="D50" s="116"/>
      <c r="E50" s="116"/>
      <c r="F50" s="97" t="s">
        <v>36</v>
      </c>
      <c r="G50" s="117" t="s">
        <v>37</v>
      </c>
      <c r="H50" s="33"/>
      <c r="I50" s="34"/>
      <c r="J50" s="29"/>
      <c r="K50" s="30"/>
    </row>
    <row r="51" spans="1:13" ht="15" customHeight="1" thickBot="1" x14ac:dyDescent="0.3">
      <c r="A51" s="91"/>
      <c r="B51" s="70" t="s">
        <v>27</v>
      </c>
      <c r="C51" s="71"/>
      <c r="D51" s="71"/>
      <c r="E51" s="71"/>
      <c r="F51" s="101">
        <f>[4]LICITAÇÃO!F18</f>
        <v>3000</v>
      </c>
      <c r="G51" s="102">
        <f>[4]LICITAÇÃO!G18</f>
        <v>1.37</v>
      </c>
      <c r="H51" s="72">
        <f>ROUND(F51*G51,2)</f>
        <v>4110</v>
      </c>
      <c r="I51" s="103"/>
      <c r="J51" s="45">
        <f>ROUND(H51*12,2)</f>
        <v>49320</v>
      </c>
      <c r="K51" s="46"/>
    </row>
    <row r="52" spans="1:13" ht="15" customHeight="1" thickBot="1" x14ac:dyDescent="0.3">
      <c r="A52" s="91"/>
      <c r="B52" s="70" t="s">
        <v>28</v>
      </c>
      <c r="C52" s="71"/>
      <c r="D52" s="71"/>
      <c r="E52" s="71"/>
      <c r="F52" s="101">
        <f>[4]LICITAÇÃO!F19</f>
        <v>16</v>
      </c>
      <c r="G52" s="102">
        <f>[4]LICITAÇÃO!G19</f>
        <v>85.82</v>
      </c>
      <c r="H52" s="72">
        <f>ROUND(F52*G52,2)</f>
        <v>1373.12</v>
      </c>
      <c r="I52" s="103"/>
      <c r="J52" s="45">
        <f>ROUND(H52*12,2)</f>
        <v>16477.439999999999</v>
      </c>
      <c r="K52" s="46"/>
    </row>
    <row r="53" spans="1:13" ht="15.75" customHeight="1" thickBot="1" x14ac:dyDescent="0.3">
      <c r="A53" s="122"/>
      <c r="B53" s="70" t="s">
        <v>39</v>
      </c>
      <c r="C53" s="71"/>
      <c r="D53" s="71"/>
      <c r="E53" s="71"/>
      <c r="F53" s="71"/>
      <c r="G53" s="105"/>
      <c r="H53" s="72">
        <f>[4]LICITAÇÃO!$H$20:$I$20</f>
        <v>382.46</v>
      </c>
      <c r="I53" s="103"/>
      <c r="J53" s="45">
        <f>ROUND(H53*12,2)</f>
        <v>4589.5200000000004</v>
      </c>
      <c r="K53" s="46"/>
    </row>
    <row r="54" spans="1:13" ht="15" customHeight="1" thickBot="1" x14ac:dyDescent="0.3">
      <c r="A54" s="120"/>
      <c r="B54" s="51" t="s">
        <v>14</v>
      </c>
      <c r="C54" s="52"/>
      <c r="D54" s="52"/>
      <c r="E54" s="52"/>
      <c r="F54" s="52"/>
      <c r="G54" s="52"/>
      <c r="H54" s="47">
        <f>SUM(H47:I53)</f>
        <v>81946.69</v>
      </c>
      <c r="I54" s="48"/>
      <c r="J54" s="49"/>
      <c r="K54" s="50"/>
    </row>
    <row r="55" spans="1:13" ht="15" customHeight="1" thickBot="1" x14ac:dyDescent="0.3">
      <c r="A55" s="121"/>
      <c r="B55" s="51" t="s">
        <v>15</v>
      </c>
      <c r="C55" s="52"/>
      <c r="D55" s="52"/>
      <c r="E55" s="52"/>
      <c r="F55" s="52"/>
      <c r="G55" s="52"/>
      <c r="H55" s="17"/>
      <c r="I55" s="17"/>
      <c r="J55" s="41">
        <f>SUM(J47:K54)</f>
        <v>983360.27999999991</v>
      </c>
      <c r="K55" s="42"/>
    </row>
    <row r="56" spans="1:13" ht="27.95" customHeight="1" thickBot="1" x14ac:dyDescent="0.3">
      <c r="A56" s="87" t="s">
        <v>0</v>
      </c>
      <c r="B56" s="53" t="s">
        <v>6</v>
      </c>
      <c r="C56" s="54"/>
      <c r="D56" s="57" t="s">
        <v>7</v>
      </c>
      <c r="E56" s="58"/>
      <c r="F56" s="59" t="s">
        <v>8</v>
      </c>
      <c r="G56" s="60"/>
      <c r="H56" s="61" t="s">
        <v>9</v>
      </c>
      <c r="I56" s="62"/>
      <c r="J56" s="60" t="s">
        <v>10</v>
      </c>
      <c r="K56" s="63"/>
    </row>
    <row r="57" spans="1:13" ht="27.95" customHeight="1" thickBot="1" x14ac:dyDescent="0.3">
      <c r="A57" s="89"/>
      <c r="B57" s="55"/>
      <c r="C57" s="56"/>
      <c r="D57" s="36" t="s">
        <v>1</v>
      </c>
      <c r="E57" s="12" t="s">
        <v>2</v>
      </c>
      <c r="F57" s="13" t="s">
        <v>1</v>
      </c>
      <c r="G57" s="35" t="s">
        <v>11</v>
      </c>
      <c r="H57" s="14" t="s">
        <v>1</v>
      </c>
      <c r="I57" s="15" t="s">
        <v>12</v>
      </c>
      <c r="J57" s="37" t="s">
        <v>1</v>
      </c>
      <c r="K57" s="16" t="s">
        <v>13</v>
      </c>
    </row>
    <row r="58" spans="1:13" ht="15.75" customHeight="1" thickBot="1" x14ac:dyDescent="0.3">
      <c r="A58" s="111" t="s">
        <v>38</v>
      </c>
      <c r="B58" s="64" t="s">
        <v>19</v>
      </c>
      <c r="C58" s="65"/>
      <c r="D58" s="1">
        <f>[5]LICITAÇÃO!D6</f>
        <v>1</v>
      </c>
      <c r="E58" s="1">
        <f>[5]LICITAÇÃO!E6</f>
        <v>30</v>
      </c>
      <c r="F58" s="2">
        <f>[5]LICITAÇÃO!F6</f>
        <v>5521.6099999999988</v>
      </c>
      <c r="G58" s="18">
        <f>[5]LICITAÇÃO!G6</f>
        <v>35.270000000000003</v>
      </c>
      <c r="H58" s="4">
        <f t="shared" ref="H58:I63" si="6">ROUND(D58*F58,2)</f>
        <v>5521.61</v>
      </c>
      <c r="I58" s="5">
        <f t="shared" si="6"/>
        <v>1058.0999999999999</v>
      </c>
      <c r="J58" s="2">
        <f t="shared" ref="J58:K63" si="7">ROUND(H58*12,2)</f>
        <v>66259.320000000007</v>
      </c>
      <c r="K58" s="6">
        <f t="shared" si="7"/>
        <v>12697.2</v>
      </c>
    </row>
    <row r="59" spans="1:13" ht="15.75" customHeight="1" thickBot="1" x14ac:dyDescent="0.3">
      <c r="A59" s="111"/>
      <c r="B59" s="64" t="s">
        <v>20</v>
      </c>
      <c r="C59" s="65"/>
      <c r="D59" s="1">
        <f>[5]LICITAÇÃO!D7</f>
        <v>1</v>
      </c>
      <c r="E59" s="1">
        <f>[5]LICITAÇÃO!E7</f>
        <v>30</v>
      </c>
      <c r="F59" s="2">
        <f>[5]LICITAÇÃO!F7</f>
        <v>5521.6099999999988</v>
      </c>
      <c r="G59" s="18">
        <f>[5]LICITAÇÃO!G7</f>
        <v>35.270000000000003</v>
      </c>
      <c r="H59" s="4">
        <f t="shared" si="6"/>
        <v>5521.61</v>
      </c>
      <c r="I59" s="5">
        <f t="shared" si="6"/>
        <v>1058.0999999999999</v>
      </c>
      <c r="J59" s="2">
        <f t="shared" si="7"/>
        <v>66259.320000000007</v>
      </c>
      <c r="K59" s="6">
        <f t="shared" si="7"/>
        <v>12697.2</v>
      </c>
    </row>
    <row r="60" spans="1:13" ht="15.75" customHeight="1" thickBot="1" x14ac:dyDescent="0.3">
      <c r="A60" s="111"/>
      <c r="B60" s="64" t="s">
        <v>21</v>
      </c>
      <c r="C60" s="65"/>
      <c r="D60" s="1">
        <f>[5]LICITAÇÃO!D8</f>
        <v>2</v>
      </c>
      <c r="E60" s="1">
        <f>[5]LICITAÇÃO!E8</f>
        <v>40</v>
      </c>
      <c r="F60" s="2">
        <f>[5]LICITAÇÃO!F8</f>
        <v>3800.8300000000004</v>
      </c>
      <c r="G60" s="18">
        <f>[5]LICITAÇÃO!G8</f>
        <v>20.84</v>
      </c>
      <c r="H60" s="4">
        <f t="shared" si="6"/>
        <v>7601.66</v>
      </c>
      <c r="I60" s="5">
        <f t="shared" si="6"/>
        <v>833.6</v>
      </c>
      <c r="J60" s="2">
        <f t="shared" si="7"/>
        <v>91219.92</v>
      </c>
      <c r="K60" s="6">
        <f t="shared" si="7"/>
        <v>10003.200000000001</v>
      </c>
    </row>
    <row r="61" spans="1:13" ht="15.75" customHeight="1" thickBot="1" x14ac:dyDescent="0.3">
      <c r="A61" s="111"/>
      <c r="B61" s="64" t="s">
        <v>22</v>
      </c>
      <c r="C61" s="65"/>
      <c r="D61" s="1">
        <f>[5]LICITAÇÃO!D9</f>
        <v>2</v>
      </c>
      <c r="E61" s="1">
        <f>[5]LICITAÇÃO!E9</f>
        <v>40</v>
      </c>
      <c r="F61" s="2">
        <f>[5]LICITAÇÃO!F9</f>
        <v>3064.1600000000003</v>
      </c>
      <c r="G61" s="18">
        <f>[5]LICITAÇÃO!G9</f>
        <v>16.329999999999998</v>
      </c>
      <c r="H61" s="4">
        <f t="shared" si="6"/>
        <v>6128.32</v>
      </c>
      <c r="I61" s="5">
        <f t="shared" si="6"/>
        <v>653.20000000000005</v>
      </c>
      <c r="J61" s="2">
        <f t="shared" si="7"/>
        <v>73539.839999999997</v>
      </c>
      <c r="K61" s="6">
        <f t="shared" si="7"/>
        <v>7838.4</v>
      </c>
    </row>
    <row r="62" spans="1:13" ht="15.75" customHeight="1" thickBot="1" x14ac:dyDescent="0.3">
      <c r="A62" s="111"/>
      <c r="B62" s="64" t="s">
        <v>23</v>
      </c>
      <c r="C62" s="65"/>
      <c r="D62" s="1">
        <f>[5]LICITAÇÃO!D10</f>
        <v>1</v>
      </c>
      <c r="E62" s="1">
        <f>[5]LICITAÇÃO!E10</f>
        <v>0</v>
      </c>
      <c r="F62" s="2">
        <f>[5]LICITAÇÃO!F10</f>
        <v>6456.869999999999</v>
      </c>
      <c r="G62" s="18">
        <f>[5]LICITAÇÃO!G10</f>
        <v>35.270000000000003</v>
      </c>
      <c r="H62" s="4">
        <f t="shared" si="6"/>
        <v>6456.87</v>
      </c>
      <c r="I62" s="5">
        <f t="shared" si="6"/>
        <v>0</v>
      </c>
      <c r="J62" s="2">
        <f t="shared" si="7"/>
        <v>77482.44</v>
      </c>
      <c r="K62" s="6">
        <f t="shared" si="7"/>
        <v>0</v>
      </c>
    </row>
    <row r="63" spans="1:13" ht="15.75" customHeight="1" thickBot="1" x14ac:dyDescent="0.3">
      <c r="A63" s="111"/>
      <c r="B63" s="66" t="s">
        <v>24</v>
      </c>
      <c r="C63" s="67"/>
      <c r="D63" s="1">
        <f>[5]LICITAÇÃO!D11</f>
        <v>1</v>
      </c>
      <c r="E63" s="1">
        <f>[5]LICITAÇÃO!E11</f>
        <v>40</v>
      </c>
      <c r="F63" s="2">
        <f>[5]LICITAÇÃO!F11</f>
        <v>5521.6099999999988</v>
      </c>
      <c r="G63" s="18">
        <f>[5]LICITAÇÃO!G11</f>
        <v>35.270000000000003</v>
      </c>
      <c r="H63" s="4">
        <f t="shared" si="6"/>
        <v>5521.61</v>
      </c>
      <c r="I63" s="5">
        <f t="shared" si="6"/>
        <v>1410.8</v>
      </c>
      <c r="J63" s="2">
        <f t="shared" si="7"/>
        <v>66259.320000000007</v>
      </c>
      <c r="K63" s="6">
        <f t="shared" si="7"/>
        <v>16929.599999999999</v>
      </c>
    </row>
    <row r="64" spans="1:13" ht="15.75" customHeight="1" thickBot="1" x14ac:dyDescent="0.3">
      <c r="A64" s="111"/>
      <c r="B64" s="68" t="s">
        <v>25</v>
      </c>
      <c r="C64" s="69"/>
      <c r="D64" s="1">
        <f>[5]LICITAÇÃO!D12</f>
        <v>0</v>
      </c>
      <c r="E64" s="1">
        <f>[5]LICITAÇÃO!E12</f>
        <v>40</v>
      </c>
      <c r="F64" s="2">
        <f>[5]LICITAÇÃO!F12</f>
        <v>5521.6099999999988</v>
      </c>
      <c r="G64" s="18">
        <f>[5]LICITAÇÃO!G12</f>
        <v>35.270000000000003</v>
      </c>
      <c r="H64" s="4"/>
      <c r="I64" s="5">
        <f>ROUND(E64*G64,2)</f>
        <v>1410.8</v>
      </c>
      <c r="J64" s="2"/>
      <c r="K64" s="6">
        <f>ROUND(I64*12,2)</f>
        <v>16929.599999999999</v>
      </c>
      <c r="M64" s="83">
        <f>SUM(D58:D64)</f>
        <v>8</v>
      </c>
    </row>
    <row r="65" spans="1:11" ht="15.75" customHeight="1" thickBot="1" x14ac:dyDescent="0.3">
      <c r="A65" s="111"/>
      <c r="B65" s="70" t="s">
        <v>16</v>
      </c>
      <c r="C65" s="71"/>
      <c r="D65" s="71"/>
      <c r="E65" s="71"/>
      <c r="F65" s="7"/>
      <c r="G65" s="7"/>
      <c r="H65" s="4">
        <f>SUM(H58:H64)</f>
        <v>36751.679999999993</v>
      </c>
      <c r="I65" s="5">
        <f>SUM(I58:I64)</f>
        <v>6424.6</v>
      </c>
      <c r="J65" s="8">
        <f>SUM(J58:J64)</f>
        <v>441020.16000000003</v>
      </c>
      <c r="K65" s="9">
        <f>SUM(K58:K64)</f>
        <v>77095.200000000012</v>
      </c>
    </row>
    <row r="66" spans="1:11" ht="15.75" customHeight="1" thickBot="1" x14ac:dyDescent="0.3">
      <c r="A66" s="112"/>
      <c r="B66" s="70" t="s">
        <v>17</v>
      </c>
      <c r="C66" s="71"/>
      <c r="D66" s="71"/>
      <c r="E66" s="71"/>
      <c r="F66" s="10"/>
      <c r="G66" s="10"/>
      <c r="H66" s="43">
        <f>SUM(H58:H64)+SUM(I58:I64)</f>
        <v>43176.279999999992</v>
      </c>
      <c r="I66" s="44"/>
      <c r="J66" s="45">
        <f>SUM(J58:J64)+SUM(K58:K64)</f>
        <v>518115.36000000004</v>
      </c>
      <c r="K66" s="46"/>
    </row>
    <row r="67" spans="1:11" ht="15.75" customHeight="1" thickBot="1" x14ac:dyDescent="0.3">
      <c r="A67" s="91"/>
      <c r="B67" s="95" t="s">
        <v>18</v>
      </c>
      <c r="C67" s="96"/>
      <c r="D67" s="96"/>
      <c r="E67" s="96"/>
      <c r="F67" s="97" t="s">
        <v>1</v>
      </c>
      <c r="G67" s="98" t="s">
        <v>26</v>
      </c>
      <c r="H67" s="33"/>
      <c r="I67" s="34"/>
      <c r="J67" s="29"/>
      <c r="K67" s="30"/>
    </row>
    <row r="68" spans="1:11" ht="15.75" thickBot="1" x14ac:dyDescent="0.3">
      <c r="A68" s="91"/>
      <c r="B68" s="99"/>
      <c r="C68" s="100"/>
      <c r="D68" s="100"/>
      <c r="E68" s="100"/>
      <c r="F68" s="101">
        <f>[5]LICITAÇÃO!$F$16</f>
        <v>26000</v>
      </c>
      <c r="G68" s="102">
        <f>[5]LICITAÇÃO!$G$16</f>
        <v>3972.7999999999997</v>
      </c>
      <c r="H68" s="72">
        <f>F68+G68</f>
        <v>29972.799999999999</v>
      </c>
      <c r="I68" s="103"/>
      <c r="J68" s="104">
        <f>ROUND(12*H68,2)</f>
        <v>359673.59999999998</v>
      </c>
      <c r="K68" s="42"/>
    </row>
    <row r="69" spans="1:11" ht="15.75" customHeight="1" thickBot="1" x14ac:dyDescent="0.3">
      <c r="A69" s="114"/>
      <c r="B69" s="115"/>
      <c r="C69" s="116"/>
      <c r="D69" s="116"/>
      <c r="E69" s="116"/>
      <c r="F69" s="97" t="s">
        <v>36</v>
      </c>
      <c r="G69" s="117" t="s">
        <v>37</v>
      </c>
      <c r="H69" s="33"/>
      <c r="I69" s="34"/>
      <c r="J69" s="29"/>
      <c r="K69" s="30"/>
    </row>
    <row r="70" spans="1:11" ht="15.75" customHeight="1" thickBot="1" x14ac:dyDescent="0.3">
      <c r="A70" s="91"/>
      <c r="B70" s="70" t="s">
        <v>27</v>
      </c>
      <c r="C70" s="71"/>
      <c r="D70" s="71"/>
      <c r="E70" s="71"/>
      <c r="F70" s="101">
        <f>[5]LICITAÇÃO!$F$18</f>
        <v>3000</v>
      </c>
      <c r="G70" s="102">
        <f>[5]LICITAÇÃO!$G$18</f>
        <v>1.37</v>
      </c>
      <c r="H70" s="72">
        <f>ROUND(F70*G70,2)</f>
        <v>4110</v>
      </c>
      <c r="I70" s="103"/>
      <c r="J70" s="45">
        <f>ROUND(H70*12,2)</f>
        <v>49320</v>
      </c>
      <c r="K70" s="46"/>
    </row>
    <row r="71" spans="1:11" ht="15.75" customHeight="1" thickBot="1" x14ac:dyDescent="0.3">
      <c r="A71" s="91"/>
      <c r="B71" s="70" t="s">
        <v>28</v>
      </c>
      <c r="C71" s="71"/>
      <c r="D71" s="71"/>
      <c r="E71" s="71"/>
      <c r="F71" s="101">
        <f>[5]LICITAÇÃO!$F$19</f>
        <v>16</v>
      </c>
      <c r="G71" s="102">
        <f>[5]LICITAÇÃO!$G$19</f>
        <v>85.82</v>
      </c>
      <c r="H71" s="72">
        <f>ROUND(F71*G71,2)</f>
        <v>1373.12</v>
      </c>
      <c r="I71" s="103"/>
      <c r="J71" s="45">
        <f>ROUND(H71*12,2)</f>
        <v>16477.439999999999</v>
      </c>
      <c r="K71" s="46"/>
    </row>
    <row r="72" spans="1:11" ht="15.75" customHeight="1" thickBot="1" x14ac:dyDescent="0.3">
      <c r="A72" s="120"/>
      <c r="B72" s="51" t="s">
        <v>14</v>
      </c>
      <c r="C72" s="52"/>
      <c r="D72" s="52"/>
      <c r="E72" s="52"/>
      <c r="F72" s="52"/>
      <c r="G72" s="52"/>
      <c r="H72" s="47">
        <f>SUM(H66:I71)</f>
        <v>78632.199999999983</v>
      </c>
      <c r="I72" s="48"/>
      <c r="J72" s="49"/>
      <c r="K72" s="50"/>
    </row>
    <row r="73" spans="1:11" ht="15.75" customHeight="1" thickBot="1" x14ac:dyDescent="0.3">
      <c r="A73" s="121"/>
      <c r="B73" s="51" t="s">
        <v>15</v>
      </c>
      <c r="C73" s="52"/>
      <c r="D73" s="52"/>
      <c r="E73" s="52"/>
      <c r="F73" s="52"/>
      <c r="G73" s="52"/>
      <c r="H73" s="17"/>
      <c r="I73" s="17"/>
      <c r="J73" s="41">
        <f>SUM(J66:K72)</f>
        <v>943586.39999999991</v>
      </c>
      <c r="K73" s="42"/>
    </row>
    <row r="74" spans="1:11" ht="27.95" customHeight="1" thickBot="1" x14ac:dyDescent="0.3">
      <c r="A74" s="87" t="s">
        <v>0</v>
      </c>
      <c r="B74" s="53" t="s">
        <v>6</v>
      </c>
      <c r="C74" s="54"/>
      <c r="D74" s="57" t="s">
        <v>7</v>
      </c>
      <c r="E74" s="58"/>
      <c r="F74" s="59" t="s">
        <v>8</v>
      </c>
      <c r="G74" s="60"/>
      <c r="H74" s="61" t="s">
        <v>9</v>
      </c>
      <c r="I74" s="62"/>
      <c r="J74" s="60" t="s">
        <v>10</v>
      </c>
      <c r="K74" s="63"/>
    </row>
    <row r="75" spans="1:11" ht="27.95" customHeight="1" thickBot="1" x14ac:dyDescent="0.3">
      <c r="A75" s="89"/>
      <c r="B75" s="55"/>
      <c r="C75" s="56"/>
      <c r="D75" s="36" t="s">
        <v>1</v>
      </c>
      <c r="E75" s="12" t="s">
        <v>2</v>
      </c>
      <c r="F75" s="13" t="s">
        <v>1</v>
      </c>
      <c r="G75" s="35" t="s">
        <v>11</v>
      </c>
      <c r="H75" s="14" t="s">
        <v>1</v>
      </c>
      <c r="I75" s="15" t="s">
        <v>12</v>
      </c>
      <c r="J75" s="37" t="s">
        <v>1</v>
      </c>
      <c r="K75" s="16" t="s">
        <v>13</v>
      </c>
    </row>
    <row r="76" spans="1:11" ht="15.75" customHeight="1" thickBot="1" x14ac:dyDescent="0.3">
      <c r="A76" s="111" t="s">
        <v>32</v>
      </c>
      <c r="B76" s="64" t="s">
        <v>19</v>
      </c>
      <c r="C76" s="65"/>
      <c r="D76" s="1">
        <f>[6]LICITAÇÃO!D6</f>
        <v>1</v>
      </c>
      <c r="E76" s="1">
        <f>[6]LICITAÇÃO!E6</f>
        <v>30</v>
      </c>
      <c r="F76" s="2">
        <f>[6]LICITAÇÃO!F6</f>
        <v>5521.6099999999988</v>
      </c>
      <c r="G76" s="3">
        <f>[6]LICITAÇÃO!G6</f>
        <v>35.270000000000003</v>
      </c>
      <c r="H76" s="4">
        <f t="shared" ref="H76:I81" si="8">ROUND(D76*F76,2)</f>
        <v>5521.61</v>
      </c>
      <c r="I76" s="5">
        <f t="shared" si="8"/>
        <v>1058.0999999999999</v>
      </c>
      <c r="J76" s="2">
        <f t="shared" ref="J76:K81" si="9">ROUND(H76*12,2)</f>
        <v>66259.320000000007</v>
      </c>
      <c r="K76" s="6">
        <f t="shared" si="9"/>
        <v>12697.2</v>
      </c>
    </row>
    <row r="77" spans="1:11" ht="15.75" customHeight="1" thickBot="1" x14ac:dyDescent="0.3">
      <c r="A77" s="111"/>
      <c r="B77" s="64" t="s">
        <v>20</v>
      </c>
      <c r="C77" s="65"/>
      <c r="D77" s="1">
        <f>[6]LICITAÇÃO!D7</f>
        <v>1</v>
      </c>
      <c r="E77" s="1">
        <f>[6]LICITAÇÃO!E7</f>
        <v>30</v>
      </c>
      <c r="F77" s="2">
        <f>[6]LICITAÇÃO!F7</f>
        <v>5521.6099999999988</v>
      </c>
      <c r="G77" s="3">
        <f>[6]LICITAÇÃO!G7</f>
        <v>35.270000000000003</v>
      </c>
      <c r="H77" s="4">
        <f t="shared" si="8"/>
        <v>5521.61</v>
      </c>
      <c r="I77" s="5">
        <f t="shared" si="8"/>
        <v>1058.0999999999999</v>
      </c>
      <c r="J77" s="2">
        <f t="shared" si="9"/>
        <v>66259.320000000007</v>
      </c>
      <c r="K77" s="6">
        <f t="shared" si="9"/>
        <v>12697.2</v>
      </c>
    </row>
    <row r="78" spans="1:11" ht="15.75" customHeight="1" thickBot="1" x14ac:dyDescent="0.3">
      <c r="A78" s="111"/>
      <c r="B78" s="64" t="s">
        <v>21</v>
      </c>
      <c r="C78" s="65"/>
      <c r="D78" s="1">
        <f>[6]LICITAÇÃO!D8</f>
        <v>2</v>
      </c>
      <c r="E78" s="1">
        <f>[6]LICITAÇÃO!E8</f>
        <v>40</v>
      </c>
      <c r="F78" s="2">
        <f>[6]LICITAÇÃO!F8</f>
        <v>3800.8300000000004</v>
      </c>
      <c r="G78" s="3">
        <f>[6]LICITAÇÃO!G8</f>
        <v>20.84</v>
      </c>
      <c r="H78" s="4">
        <f t="shared" si="8"/>
        <v>7601.66</v>
      </c>
      <c r="I78" s="5">
        <f t="shared" si="8"/>
        <v>833.6</v>
      </c>
      <c r="J78" s="2">
        <f t="shared" si="9"/>
        <v>91219.92</v>
      </c>
      <c r="K78" s="6">
        <f t="shared" si="9"/>
        <v>10003.200000000001</v>
      </c>
    </row>
    <row r="79" spans="1:11" ht="15.75" customHeight="1" thickBot="1" x14ac:dyDescent="0.3">
      <c r="A79" s="111"/>
      <c r="B79" s="64" t="s">
        <v>22</v>
      </c>
      <c r="C79" s="65"/>
      <c r="D79" s="1">
        <f>[6]LICITAÇÃO!D9</f>
        <v>2</v>
      </c>
      <c r="E79" s="1">
        <f>[6]LICITAÇÃO!E9</f>
        <v>40</v>
      </c>
      <c r="F79" s="2">
        <f>[6]LICITAÇÃO!F9</f>
        <v>3064.1600000000003</v>
      </c>
      <c r="G79" s="3">
        <f>[6]LICITAÇÃO!G9</f>
        <v>16.329999999999998</v>
      </c>
      <c r="H79" s="4">
        <f t="shared" si="8"/>
        <v>6128.32</v>
      </c>
      <c r="I79" s="5">
        <f t="shared" si="8"/>
        <v>653.20000000000005</v>
      </c>
      <c r="J79" s="2">
        <f t="shared" si="9"/>
        <v>73539.839999999997</v>
      </c>
      <c r="K79" s="6">
        <f t="shared" si="9"/>
        <v>7838.4</v>
      </c>
    </row>
    <row r="80" spans="1:11" ht="15.75" customHeight="1" thickBot="1" x14ac:dyDescent="0.3">
      <c r="A80" s="111"/>
      <c r="B80" s="64" t="s">
        <v>23</v>
      </c>
      <c r="C80" s="65"/>
      <c r="D80" s="1">
        <f>[6]LICITAÇÃO!D10</f>
        <v>1</v>
      </c>
      <c r="E80" s="1">
        <f>[6]LICITAÇÃO!E10</f>
        <v>0</v>
      </c>
      <c r="F80" s="2">
        <f>[6]LICITAÇÃO!F10</f>
        <v>6456.869999999999</v>
      </c>
      <c r="G80" s="3">
        <f>[6]LICITAÇÃO!G10</f>
        <v>35.270000000000003</v>
      </c>
      <c r="H80" s="4">
        <f t="shared" si="8"/>
        <v>6456.87</v>
      </c>
      <c r="I80" s="5">
        <f t="shared" si="8"/>
        <v>0</v>
      </c>
      <c r="J80" s="2">
        <f t="shared" si="9"/>
        <v>77482.44</v>
      </c>
      <c r="K80" s="6">
        <f t="shared" si="9"/>
        <v>0</v>
      </c>
    </row>
    <row r="81" spans="1:13" ht="15.75" customHeight="1" thickBot="1" x14ac:dyDescent="0.3">
      <c r="A81" s="111"/>
      <c r="B81" s="66" t="s">
        <v>24</v>
      </c>
      <c r="C81" s="67"/>
      <c r="D81" s="1">
        <f>[6]LICITAÇÃO!D11</f>
        <v>1</v>
      </c>
      <c r="E81" s="1">
        <f>[6]LICITAÇÃO!E11</f>
        <v>40</v>
      </c>
      <c r="F81" s="2">
        <f>[6]LICITAÇÃO!F11</f>
        <v>5521.6099999999988</v>
      </c>
      <c r="G81" s="3">
        <f>[6]LICITAÇÃO!G11</f>
        <v>35.270000000000003</v>
      </c>
      <c r="H81" s="4">
        <f t="shared" si="8"/>
        <v>5521.61</v>
      </c>
      <c r="I81" s="5">
        <f t="shared" si="8"/>
        <v>1410.8</v>
      </c>
      <c r="J81" s="2">
        <f t="shared" si="9"/>
        <v>66259.320000000007</v>
      </c>
      <c r="K81" s="6">
        <f t="shared" si="9"/>
        <v>16929.599999999999</v>
      </c>
    </row>
    <row r="82" spans="1:13" ht="15.75" customHeight="1" thickBot="1" x14ac:dyDescent="0.3">
      <c r="A82" s="111"/>
      <c r="B82" s="68" t="s">
        <v>25</v>
      </c>
      <c r="C82" s="69"/>
      <c r="D82" s="1">
        <f>[6]LICITAÇÃO!D12</f>
        <v>0</v>
      </c>
      <c r="E82" s="1">
        <f>[6]LICITAÇÃO!E12</f>
        <v>40</v>
      </c>
      <c r="F82" s="2">
        <f>[6]LICITAÇÃO!F12</f>
        <v>5521.6099999999988</v>
      </c>
      <c r="G82" s="3">
        <f>[6]LICITAÇÃO!G12</f>
        <v>35.270000000000003</v>
      </c>
      <c r="H82" s="4"/>
      <c r="I82" s="5">
        <f>ROUND(E82*G82,2)</f>
        <v>1410.8</v>
      </c>
      <c r="J82" s="2"/>
      <c r="K82" s="6">
        <f>ROUND(I82*12,2)</f>
        <v>16929.599999999999</v>
      </c>
      <c r="M82" s="83">
        <f>SUM(D76:D82)</f>
        <v>8</v>
      </c>
    </row>
    <row r="83" spans="1:13" ht="15.75" customHeight="1" thickBot="1" x14ac:dyDescent="0.3">
      <c r="A83" s="111"/>
      <c r="B83" s="70" t="s">
        <v>16</v>
      </c>
      <c r="C83" s="71"/>
      <c r="D83" s="71"/>
      <c r="E83" s="71"/>
      <c r="F83" s="7"/>
      <c r="G83" s="7"/>
      <c r="H83" s="4">
        <f>SUM(H76:H82)</f>
        <v>36751.679999999993</v>
      </c>
      <c r="I83" s="5">
        <f>SUM(I76:I82)</f>
        <v>6424.6</v>
      </c>
      <c r="J83" s="8">
        <f>SUM(J76:J82)</f>
        <v>441020.16000000003</v>
      </c>
      <c r="K83" s="9">
        <f>SUM(K76:K82)</f>
        <v>77095.200000000012</v>
      </c>
    </row>
    <row r="84" spans="1:13" ht="15.75" customHeight="1" thickBot="1" x14ac:dyDescent="0.3">
      <c r="A84" s="112"/>
      <c r="B84" s="70" t="s">
        <v>17</v>
      </c>
      <c r="C84" s="71"/>
      <c r="D84" s="71"/>
      <c r="E84" s="71"/>
      <c r="F84" s="10"/>
      <c r="G84" s="10"/>
      <c r="H84" s="75">
        <f>SUM(H76:H82)+SUM(I76:I82)</f>
        <v>43176.279999999992</v>
      </c>
      <c r="I84" s="76"/>
      <c r="J84" s="45">
        <f>SUM(J76:J82)+SUM(K76:K82)</f>
        <v>518115.36000000004</v>
      </c>
      <c r="K84" s="46"/>
    </row>
    <row r="85" spans="1:13" ht="15.75" customHeight="1" thickBot="1" x14ac:dyDescent="0.3">
      <c r="A85" s="91"/>
      <c r="B85" s="95" t="s">
        <v>18</v>
      </c>
      <c r="C85" s="96"/>
      <c r="D85" s="96"/>
      <c r="E85" s="96"/>
      <c r="F85" s="97" t="s">
        <v>1</v>
      </c>
      <c r="G85" s="98" t="s">
        <v>26</v>
      </c>
      <c r="H85" s="33"/>
      <c r="I85" s="34"/>
      <c r="J85" s="113"/>
      <c r="K85" s="30"/>
    </row>
    <row r="86" spans="1:13" ht="15.75" thickBot="1" x14ac:dyDescent="0.3">
      <c r="A86" s="91"/>
      <c r="B86" s="99"/>
      <c r="C86" s="100"/>
      <c r="D86" s="100"/>
      <c r="E86" s="100"/>
      <c r="F86" s="101">
        <f>[6]LICITAÇÃO!$F$16</f>
        <v>26000</v>
      </c>
      <c r="G86" s="102">
        <f>[6]LICITAÇÃO!$G$16</f>
        <v>3972.7999999999997</v>
      </c>
      <c r="H86" s="72">
        <f>F86+G86</f>
        <v>29972.799999999999</v>
      </c>
      <c r="I86" s="103"/>
      <c r="J86" s="41">
        <f>ROUND(12*H86,2)</f>
        <v>359673.59999999998</v>
      </c>
      <c r="K86" s="42"/>
    </row>
    <row r="87" spans="1:13" ht="15.75" customHeight="1" thickBot="1" x14ac:dyDescent="0.3">
      <c r="A87" s="114"/>
      <c r="B87" s="115"/>
      <c r="C87" s="116"/>
      <c r="D87" s="116"/>
      <c r="E87" s="116"/>
      <c r="F87" s="97" t="s">
        <v>36</v>
      </c>
      <c r="G87" s="117" t="s">
        <v>37</v>
      </c>
      <c r="H87" s="33"/>
      <c r="I87" s="34"/>
      <c r="J87" s="113"/>
      <c r="K87" s="30"/>
    </row>
    <row r="88" spans="1:13" ht="15.75" customHeight="1" thickBot="1" x14ac:dyDescent="0.3">
      <c r="A88" s="91"/>
      <c r="B88" s="70" t="s">
        <v>27</v>
      </c>
      <c r="C88" s="71"/>
      <c r="D88" s="71"/>
      <c r="E88" s="71"/>
      <c r="F88" s="101">
        <f>[6]LICITAÇÃO!$F$18</f>
        <v>3000</v>
      </c>
      <c r="G88" s="102">
        <f>[6]LICITAÇÃO!$G$18</f>
        <v>1.37</v>
      </c>
      <c r="H88" s="72">
        <f>ROUND(F88*G88,2)</f>
        <v>4110</v>
      </c>
      <c r="I88" s="103"/>
      <c r="J88" s="119">
        <f>ROUND(H88*12,2)</f>
        <v>49320</v>
      </c>
      <c r="K88" s="46"/>
    </row>
    <row r="89" spans="1:13" ht="15.75" customHeight="1" thickBot="1" x14ac:dyDescent="0.3">
      <c r="A89" s="91"/>
      <c r="B89" s="70" t="s">
        <v>28</v>
      </c>
      <c r="C89" s="71"/>
      <c r="D89" s="71"/>
      <c r="E89" s="71"/>
      <c r="F89" s="101">
        <f>[6]LICITAÇÃO!$F$19</f>
        <v>16</v>
      </c>
      <c r="G89" s="102">
        <f>[6]LICITAÇÃO!$G$19</f>
        <v>85.82</v>
      </c>
      <c r="H89" s="72">
        <f>ROUND(F89*G89,2)</f>
        <v>1373.12</v>
      </c>
      <c r="I89" s="103"/>
      <c r="J89" s="119">
        <f>ROUND(H89*12,2)</f>
        <v>16477.439999999999</v>
      </c>
      <c r="K89" s="46"/>
    </row>
    <row r="90" spans="1:13" ht="15.75" customHeight="1" thickBot="1" x14ac:dyDescent="0.3">
      <c r="A90" s="120"/>
      <c r="B90" s="51" t="s">
        <v>14</v>
      </c>
      <c r="C90" s="52"/>
      <c r="D90" s="52"/>
      <c r="E90" s="52"/>
      <c r="F90" s="52"/>
      <c r="G90" s="77"/>
      <c r="H90" s="47">
        <f>SUM(H84:I89)</f>
        <v>78632.199999999983</v>
      </c>
      <c r="I90" s="48"/>
      <c r="J90" s="74"/>
      <c r="K90" s="50"/>
    </row>
    <row r="91" spans="1:13" ht="15.75" customHeight="1" thickBot="1" x14ac:dyDescent="0.3">
      <c r="A91" s="121"/>
      <c r="B91" s="51" t="s">
        <v>15</v>
      </c>
      <c r="C91" s="52"/>
      <c r="D91" s="52"/>
      <c r="E91" s="52"/>
      <c r="F91" s="52"/>
      <c r="G91" s="52"/>
      <c r="H91" s="17"/>
      <c r="I91" s="17"/>
      <c r="J91" s="41">
        <f>SUM(J84:K90)</f>
        <v>943586.39999999991</v>
      </c>
      <c r="K91" s="42"/>
    </row>
    <row r="92" spans="1:13" ht="27.95" customHeight="1" thickBot="1" x14ac:dyDescent="0.3">
      <c r="A92" s="87" t="s">
        <v>0</v>
      </c>
      <c r="B92" s="53" t="s">
        <v>6</v>
      </c>
      <c r="C92" s="54"/>
      <c r="D92" s="57" t="s">
        <v>7</v>
      </c>
      <c r="E92" s="58"/>
      <c r="F92" s="59" t="s">
        <v>8</v>
      </c>
      <c r="G92" s="60"/>
      <c r="H92" s="61" t="s">
        <v>9</v>
      </c>
      <c r="I92" s="62"/>
      <c r="J92" s="60" t="s">
        <v>10</v>
      </c>
      <c r="K92" s="63"/>
    </row>
    <row r="93" spans="1:13" ht="27.95" customHeight="1" thickBot="1" x14ac:dyDescent="0.3">
      <c r="A93" s="89"/>
      <c r="B93" s="55"/>
      <c r="C93" s="56"/>
      <c r="D93" s="36" t="s">
        <v>1</v>
      </c>
      <c r="E93" s="12" t="s">
        <v>2</v>
      </c>
      <c r="F93" s="13" t="s">
        <v>1</v>
      </c>
      <c r="G93" s="14" t="s">
        <v>11</v>
      </c>
      <c r="H93" s="14" t="s">
        <v>1</v>
      </c>
      <c r="I93" s="15" t="s">
        <v>12</v>
      </c>
      <c r="J93" s="37" t="s">
        <v>1</v>
      </c>
      <c r="K93" s="16" t="s">
        <v>13</v>
      </c>
    </row>
    <row r="94" spans="1:13" ht="15.75" customHeight="1" thickBot="1" x14ac:dyDescent="0.3">
      <c r="A94" s="111" t="s">
        <v>33</v>
      </c>
      <c r="B94" s="64" t="s">
        <v>19</v>
      </c>
      <c r="C94" s="65"/>
      <c r="D94" s="1">
        <f>[7]LICITAÇÃO!D6</f>
        <v>1</v>
      </c>
      <c r="E94" s="1">
        <f>[7]LICITAÇÃO!E6</f>
        <v>30</v>
      </c>
      <c r="F94" s="2">
        <f>[7]LICITAÇÃO!F6</f>
        <v>5521.6099999999988</v>
      </c>
      <c r="G94" s="19">
        <f>[7]LICITAÇÃO!G6</f>
        <v>35.270000000000003</v>
      </c>
      <c r="H94" s="4">
        <f t="shared" ref="H94:I99" si="10">ROUND(D94*F94,2)</f>
        <v>5521.61</v>
      </c>
      <c r="I94" s="5">
        <f t="shared" si="10"/>
        <v>1058.0999999999999</v>
      </c>
      <c r="J94" s="2">
        <f t="shared" ref="J94:K99" si="11">ROUND(H94*12,2)</f>
        <v>66259.320000000007</v>
      </c>
      <c r="K94" s="6">
        <f t="shared" si="11"/>
        <v>12697.2</v>
      </c>
    </row>
    <row r="95" spans="1:13" ht="15.75" customHeight="1" thickBot="1" x14ac:dyDescent="0.3">
      <c r="A95" s="111"/>
      <c r="B95" s="64" t="s">
        <v>20</v>
      </c>
      <c r="C95" s="65"/>
      <c r="D95" s="1">
        <f>[7]LICITAÇÃO!D7</f>
        <v>1</v>
      </c>
      <c r="E95" s="1">
        <f>[7]LICITAÇÃO!E7</f>
        <v>30</v>
      </c>
      <c r="F95" s="2">
        <f>[7]LICITAÇÃO!F7</f>
        <v>5521.6099999999988</v>
      </c>
      <c r="G95" s="19">
        <f>[7]LICITAÇÃO!G7</f>
        <v>35.270000000000003</v>
      </c>
      <c r="H95" s="4">
        <f t="shared" si="10"/>
        <v>5521.61</v>
      </c>
      <c r="I95" s="5">
        <f t="shared" si="10"/>
        <v>1058.0999999999999</v>
      </c>
      <c r="J95" s="2">
        <f t="shared" si="11"/>
        <v>66259.320000000007</v>
      </c>
      <c r="K95" s="6">
        <f t="shared" si="11"/>
        <v>12697.2</v>
      </c>
    </row>
    <row r="96" spans="1:13" ht="15.75" customHeight="1" thickBot="1" x14ac:dyDescent="0.3">
      <c r="A96" s="111"/>
      <c r="B96" s="64" t="s">
        <v>21</v>
      </c>
      <c r="C96" s="65"/>
      <c r="D96" s="1">
        <f>[7]LICITAÇÃO!D8</f>
        <v>3</v>
      </c>
      <c r="E96" s="1">
        <f>[7]LICITAÇÃO!E8</f>
        <v>40</v>
      </c>
      <c r="F96" s="2">
        <f>[7]LICITAÇÃO!F8</f>
        <v>3800.8300000000004</v>
      </c>
      <c r="G96" s="19">
        <f>[7]LICITAÇÃO!G8</f>
        <v>20.84</v>
      </c>
      <c r="H96" s="4">
        <f t="shared" si="10"/>
        <v>11402.49</v>
      </c>
      <c r="I96" s="5">
        <f t="shared" si="10"/>
        <v>833.6</v>
      </c>
      <c r="J96" s="2">
        <f t="shared" si="11"/>
        <v>136829.88</v>
      </c>
      <c r="K96" s="6">
        <f t="shared" si="11"/>
        <v>10003.200000000001</v>
      </c>
    </row>
    <row r="97" spans="1:13" ht="15.75" customHeight="1" thickBot="1" x14ac:dyDescent="0.3">
      <c r="A97" s="111"/>
      <c r="B97" s="64" t="s">
        <v>22</v>
      </c>
      <c r="C97" s="65"/>
      <c r="D97" s="1">
        <f>[7]LICITAÇÃO!D9</f>
        <v>2</v>
      </c>
      <c r="E97" s="1">
        <f>[7]LICITAÇÃO!E9</f>
        <v>40</v>
      </c>
      <c r="F97" s="2">
        <f>[7]LICITAÇÃO!F9</f>
        <v>3064.1600000000003</v>
      </c>
      <c r="G97" s="19">
        <f>[7]LICITAÇÃO!G9</f>
        <v>16.329999999999998</v>
      </c>
      <c r="H97" s="4">
        <f t="shared" si="10"/>
        <v>6128.32</v>
      </c>
      <c r="I97" s="5">
        <f t="shared" si="10"/>
        <v>653.20000000000005</v>
      </c>
      <c r="J97" s="2">
        <f t="shared" si="11"/>
        <v>73539.839999999997</v>
      </c>
      <c r="K97" s="6">
        <f t="shared" si="11"/>
        <v>7838.4</v>
      </c>
    </row>
    <row r="98" spans="1:13" ht="15.75" customHeight="1" thickBot="1" x14ac:dyDescent="0.3">
      <c r="A98" s="111"/>
      <c r="B98" s="64" t="s">
        <v>23</v>
      </c>
      <c r="C98" s="65"/>
      <c r="D98" s="1">
        <f>[7]LICITAÇÃO!D10</f>
        <v>1</v>
      </c>
      <c r="E98" s="1">
        <f>[7]LICITAÇÃO!E10</f>
        <v>0</v>
      </c>
      <c r="F98" s="2">
        <f>[7]LICITAÇÃO!F10</f>
        <v>6456.869999999999</v>
      </c>
      <c r="G98" s="19">
        <f>[7]LICITAÇÃO!G10</f>
        <v>35.270000000000003</v>
      </c>
      <c r="H98" s="4">
        <f t="shared" si="10"/>
        <v>6456.87</v>
      </c>
      <c r="I98" s="5">
        <f t="shared" si="10"/>
        <v>0</v>
      </c>
      <c r="J98" s="2">
        <f t="shared" si="11"/>
        <v>77482.44</v>
      </c>
      <c r="K98" s="6">
        <f t="shared" si="11"/>
        <v>0</v>
      </c>
    </row>
    <row r="99" spans="1:13" ht="15.75" customHeight="1" thickBot="1" x14ac:dyDescent="0.3">
      <c r="A99" s="111"/>
      <c r="B99" s="66" t="s">
        <v>24</v>
      </c>
      <c r="C99" s="67"/>
      <c r="D99" s="1">
        <f>[7]LICITAÇÃO!D11</f>
        <v>1</v>
      </c>
      <c r="E99" s="1">
        <f>[7]LICITAÇÃO!E11</f>
        <v>40</v>
      </c>
      <c r="F99" s="2">
        <f>[7]LICITAÇÃO!F11</f>
        <v>5521.6099999999988</v>
      </c>
      <c r="G99" s="19">
        <f>[7]LICITAÇÃO!G11</f>
        <v>35.270000000000003</v>
      </c>
      <c r="H99" s="4">
        <f t="shared" si="10"/>
        <v>5521.61</v>
      </c>
      <c r="I99" s="5">
        <f t="shared" si="10"/>
        <v>1410.8</v>
      </c>
      <c r="J99" s="2">
        <f t="shared" si="11"/>
        <v>66259.320000000007</v>
      </c>
      <c r="K99" s="6">
        <f t="shared" si="11"/>
        <v>16929.599999999999</v>
      </c>
    </row>
    <row r="100" spans="1:13" ht="15.75" customHeight="1" thickBot="1" x14ac:dyDescent="0.3">
      <c r="A100" s="111"/>
      <c r="B100" s="68" t="s">
        <v>25</v>
      </c>
      <c r="C100" s="69"/>
      <c r="D100" s="1">
        <f>[7]LICITAÇÃO!D12</f>
        <v>0</v>
      </c>
      <c r="E100" s="1">
        <f>[7]LICITAÇÃO!E12</f>
        <v>40</v>
      </c>
      <c r="F100" s="2">
        <f>[7]LICITAÇÃO!F12</f>
        <v>5521.6099999999988</v>
      </c>
      <c r="G100" s="20">
        <f>[7]LICITAÇÃO!G12</f>
        <v>35.270000000000003</v>
      </c>
      <c r="H100" s="4"/>
      <c r="I100" s="5">
        <f>ROUND(E100*G100,2)</f>
        <v>1410.8</v>
      </c>
      <c r="J100" s="2"/>
      <c r="K100" s="6">
        <f>ROUND(I100*12,2)</f>
        <v>16929.599999999999</v>
      </c>
      <c r="M100" s="83">
        <f>SUM(D94:D100)</f>
        <v>9</v>
      </c>
    </row>
    <row r="101" spans="1:13" ht="15.75" customHeight="1" thickBot="1" x14ac:dyDescent="0.3">
      <c r="A101" s="111"/>
      <c r="B101" s="70" t="s">
        <v>16</v>
      </c>
      <c r="C101" s="71"/>
      <c r="D101" s="71"/>
      <c r="E101" s="71"/>
      <c r="F101" s="7"/>
      <c r="G101" s="21"/>
      <c r="H101" s="4">
        <f>SUM(H94:H100)</f>
        <v>40552.51</v>
      </c>
      <c r="I101" s="5">
        <f>SUM(I94:I100)</f>
        <v>6424.6</v>
      </c>
      <c r="J101" s="8">
        <f>SUM(J94:J100)</f>
        <v>486630.12</v>
      </c>
      <c r="K101" s="9">
        <f>SUM(K94:K100)</f>
        <v>77095.200000000012</v>
      </c>
    </row>
    <row r="102" spans="1:13" ht="15.75" customHeight="1" thickBot="1" x14ac:dyDescent="0.3">
      <c r="A102" s="112"/>
      <c r="B102" s="70" t="s">
        <v>17</v>
      </c>
      <c r="C102" s="71"/>
      <c r="D102" s="71"/>
      <c r="E102" s="71"/>
      <c r="F102" s="10"/>
      <c r="G102" s="10"/>
      <c r="H102" s="43">
        <f>SUM(H94:H100)+SUM(I94:I100)</f>
        <v>46977.11</v>
      </c>
      <c r="I102" s="44"/>
      <c r="J102" s="45">
        <f>SUM(J94:J100)+SUM(K94:K100)</f>
        <v>563725.32000000007</v>
      </c>
      <c r="K102" s="46"/>
    </row>
    <row r="103" spans="1:13" ht="15.75" customHeight="1" thickBot="1" x14ac:dyDescent="0.3">
      <c r="A103" s="91"/>
      <c r="B103" s="95" t="s">
        <v>18</v>
      </c>
      <c r="C103" s="96"/>
      <c r="D103" s="96"/>
      <c r="E103" s="96"/>
      <c r="F103" s="97" t="s">
        <v>1</v>
      </c>
      <c r="G103" s="98" t="s">
        <v>26</v>
      </c>
      <c r="H103" s="33"/>
      <c r="I103" s="34"/>
      <c r="J103" s="29"/>
      <c r="K103" s="30"/>
    </row>
    <row r="104" spans="1:13" ht="15.75" thickBot="1" x14ac:dyDescent="0.3">
      <c r="A104" s="91"/>
      <c r="B104" s="99"/>
      <c r="C104" s="100"/>
      <c r="D104" s="100"/>
      <c r="E104" s="100"/>
      <c r="F104" s="101">
        <f>[7]LICITAÇÃO!F16</f>
        <v>26000</v>
      </c>
      <c r="G104" s="102">
        <f>[7]LICITAÇÃO!G16</f>
        <v>3972.7999999999997</v>
      </c>
      <c r="H104" s="72">
        <f>F104+G104</f>
        <v>29972.799999999999</v>
      </c>
      <c r="I104" s="103"/>
      <c r="J104" s="104">
        <f>ROUND(12*H104,2)</f>
        <v>359673.59999999998</v>
      </c>
      <c r="K104" s="42"/>
    </row>
    <row r="105" spans="1:13" ht="15.75" customHeight="1" thickBot="1" x14ac:dyDescent="0.3">
      <c r="A105" s="114"/>
      <c r="B105" s="115"/>
      <c r="C105" s="116"/>
      <c r="D105" s="116"/>
      <c r="E105" s="116"/>
      <c r="F105" s="97" t="s">
        <v>36</v>
      </c>
      <c r="G105" s="117" t="s">
        <v>37</v>
      </c>
      <c r="H105" s="33"/>
      <c r="I105" s="34"/>
      <c r="J105" s="29"/>
      <c r="K105" s="30"/>
    </row>
    <row r="106" spans="1:13" ht="15.75" customHeight="1" thickBot="1" x14ac:dyDescent="0.3">
      <c r="A106" s="91"/>
      <c r="B106" s="70" t="s">
        <v>27</v>
      </c>
      <c r="C106" s="71"/>
      <c r="D106" s="71"/>
      <c r="E106" s="71"/>
      <c r="F106" s="101">
        <f>[7]LICITAÇÃO!F18</f>
        <v>3000</v>
      </c>
      <c r="G106" s="102">
        <f>[7]LICITAÇÃO!G18</f>
        <v>1.37</v>
      </c>
      <c r="H106" s="72">
        <f>ROUND(F106*G106,2)</f>
        <v>4110</v>
      </c>
      <c r="I106" s="103"/>
      <c r="J106" s="45">
        <f>ROUND(H106*12,2)</f>
        <v>49320</v>
      </c>
      <c r="K106" s="46"/>
    </row>
    <row r="107" spans="1:13" ht="15.75" customHeight="1" thickBot="1" x14ac:dyDescent="0.3">
      <c r="A107" s="91"/>
      <c r="B107" s="70" t="s">
        <v>28</v>
      </c>
      <c r="C107" s="71"/>
      <c r="D107" s="71"/>
      <c r="E107" s="71"/>
      <c r="F107" s="101">
        <f>[7]LICITAÇÃO!F19</f>
        <v>16</v>
      </c>
      <c r="G107" s="102">
        <f>[7]LICITAÇÃO!G19</f>
        <v>85.82</v>
      </c>
      <c r="H107" s="72">
        <f>ROUND(F107*G107,2)</f>
        <v>1373.12</v>
      </c>
      <c r="I107" s="103"/>
      <c r="J107" s="45">
        <f>ROUND(H107*12,2)</f>
        <v>16477.439999999999</v>
      </c>
      <c r="K107" s="46"/>
    </row>
    <row r="108" spans="1:13" ht="15.75" customHeight="1" thickBot="1" x14ac:dyDescent="0.3">
      <c r="A108" s="122"/>
      <c r="B108" s="70" t="s">
        <v>39</v>
      </c>
      <c r="C108" s="71"/>
      <c r="D108" s="71"/>
      <c r="E108" s="71"/>
      <c r="F108" s="71"/>
      <c r="G108" s="105"/>
      <c r="H108" s="72">
        <f>[7]LICITAÇÃO!$H$20</f>
        <v>1147.3699999999999</v>
      </c>
      <c r="I108" s="103"/>
      <c r="J108" s="45">
        <f>ROUND(H108*12,2)</f>
        <v>13768.44</v>
      </c>
      <c r="K108" s="46"/>
    </row>
    <row r="109" spans="1:13" ht="15.75" customHeight="1" thickBot="1" x14ac:dyDescent="0.3">
      <c r="A109" s="120"/>
      <c r="B109" s="51" t="s">
        <v>14</v>
      </c>
      <c r="C109" s="52"/>
      <c r="D109" s="52"/>
      <c r="E109" s="52"/>
      <c r="F109" s="52"/>
      <c r="G109" s="52"/>
      <c r="H109" s="47">
        <f>SUM(H102:I107)</f>
        <v>82433.03</v>
      </c>
      <c r="I109" s="48"/>
      <c r="J109" s="49"/>
      <c r="K109" s="50"/>
    </row>
    <row r="110" spans="1:13" ht="15.75" customHeight="1" thickBot="1" x14ac:dyDescent="0.3">
      <c r="A110" s="121"/>
      <c r="B110" s="51" t="s">
        <v>15</v>
      </c>
      <c r="C110" s="52"/>
      <c r="D110" s="52"/>
      <c r="E110" s="52"/>
      <c r="F110" s="52"/>
      <c r="G110" s="52"/>
      <c r="H110" s="24"/>
      <c r="I110" s="24"/>
      <c r="J110" s="41">
        <f>SUM(J102:K109)</f>
        <v>1002964.7999999999</v>
      </c>
      <c r="K110" s="42"/>
    </row>
    <row r="111" spans="1:13" ht="27.95" customHeight="1" thickBot="1" x14ac:dyDescent="0.3">
      <c r="A111" s="87" t="s">
        <v>0</v>
      </c>
      <c r="B111" s="53" t="s">
        <v>6</v>
      </c>
      <c r="C111" s="54"/>
      <c r="D111" s="57" t="s">
        <v>7</v>
      </c>
      <c r="E111" s="58"/>
      <c r="F111" s="59" t="s">
        <v>8</v>
      </c>
      <c r="G111" s="60"/>
      <c r="H111" s="61" t="s">
        <v>9</v>
      </c>
      <c r="I111" s="62"/>
      <c r="J111" s="60" t="s">
        <v>10</v>
      </c>
      <c r="K111" s="63"/>
    </row>
    <row r="112" spans="1:13" ht="27.95" customHeight="1" thickBot="1" x14ac:dyDescent="0.3">
      <c r="A112" s="89"/>
      <c r="B112" s="55"/>
      <c r="C112" s="56"/>
      <c r="D112" s="36" t="s">
        <v>1</v>
      </c>
      <c r="E112" s="12" t="s">
        <v>2</v>
      </c>
      <c r="F112" s="13" t="s">
        <v>1</v>
      </c>
      <c r="G112" s="35" t="s">
        <v>11</v>
      </c>
      <c r="H112" s="14" t="s">
        <v>1</v>
      </c>
      <c r="I112" s="15" t="s">
        <v>12</v>
      </c>
      <c r="J112" s="37" t="s">
        <v>1</v>
      </c>
      <c r="K112" s="16" t="s">
        <v>13</v>
      </c>
    </row>
    <row r="113" spans="1:13" ht="15.75" customHeight="1" thickBot="1" x14ac:dyDescent="0.3">
      <c r="A113" s="111" t="s">
        <v>34</v>
      </c>
      <c r="B113" s="64" t="s">
        <v>19</v>
      </c>
      <c r="C113" s="65"/>
      <c r="D113" s="1">
        <f>[8]LICITAÇÃO!D6</f>
        <v>1</v>
      </c>
      <c r="E113" s="1">
        <f>[8]LICITAÇÃO!E6</f>
        <v>30</v>
      </c>
      <c r="F113" s="2">
        <f>[8]LICITAÇÃO!F6</f>
        <v>5521.6099999999988</v>
      </c>
      <c r="G113" s="3">
        <f>[8]LICITAÇÃO!G6</f>
        <v>35.270000000000003</v>
      </c>
      <c r="H113" s="4">
        <f t="shared" ref="H113:I118" si="12">ROUND(D113*F113,2)</f>
        <v>5521.61</v>
      </c>
      <c r="I113" s="5">
        <f t="shared" si="12"/>
        <v>1058.0999999999999</v>
      </c>
      <c r="J113" s="2">
        <f t="shared" ref="J113:K118" si="13">ROUND(H113*12,2)</f>
        <v>66259.320000000007</v>
      </c>
      <c r="K113" s="6">
        <f t="shared" si="13"/>
        <v>12697.2</v>
      </c>
    </row>
    <row r="114" spans="1:13" ht="15.75" customHeight="1" thickBot="1" x14ac:dyDescent="0.3">
      <c r="A114" s="111"/>
      <c r="B114" s="64" t="s">
        <v>20</v>
      </c>
      <c r="C114" s="65"/>
      <c r="D114" s="1">
        <f>[8]LICITAÇÃO!D7</f>
        <v>1</v>
      </c>
      <c r="E114" s="1">
        <f>[8]LICITAÇÃO!E7</f>
        <v>30</v>
      </c>
      <c r="F114" s="2">
        <f>[8]LICITAÇÃO!F7</f>
        <v>5521.6099999999988</v>
      </c>
      <c r="G114" s="3">
        <f>[8]LICITAÇÃO!G7</f>
        <v>35.270000000000003</v>
      </c>
      <c r="H114" s="4">
        <f t="shared" si="12"/>
        <v>5521.61</v>
      </c>
      <c r="I114" s="5">
        <f t="shared" si="12"/>
        <v>1058.0999999999999</v>
      </c>
      <c r="J114" s="2">
        <f t="shared" si="13"/>
        <v>66259.320000000007</v>
      </c>
      <c r="K114" s="6">
        <f t="shared" si="13"/>
        <v>12697.2</v>
      </c>
    </row>
    <row r="115" spans="1:13" ht="15.75" customHeight="1" thickBot="1" x14ac:dyDescent="0.3">
      <c r="A115" s="111"/>
      <c r="B115" s="64" t="s">
        <v>21</v>
      </c>
      <c r="C115" s="65"/>
      <c r="D115" s="1">
        <f>[8]LICITAÇÃO!D8</f>
        <v>3</v>
      </c>
      <c r="E115" s="1">
        <f>[8]LICITAÇÃO!E8</f>
        <v>40</v>
      </c>
      <c r="F115" s="2">
        <f>[8]LICITAÇÃO!F8</f>
        <v>3800.8300000000004</v>
      </c>
      <c r="G115" s="3">
        <f>[8]LICITAÇÃO!G8</f>
        <v>20.84</v>
      </c>
      <c r="H115" s="4">
        <f t="shared" si="12"/>
        <v>11402.49</v>
      </c>
      <c r="I115" s="5">
        <f t="shared" si="12"/>
        <v>833.6</v>
      </c>
      <c r="J115" s="2">
        <f t="shared" si="13"/>
        <v>136829.88</v>
      </c>
      <c r="K115" s="6">
        <f t="shared" si="13"/>
        <v>10003.200000000001</v>
      </c>
    </row>
    <row r="116" spans="1:13" ht="15.75" customHeight="1" thickBot="1" x14ac:dyDescent="0.3">
      <c r="A116" s="111"/>
      <c r="B116" s="64" t="s">
        <v>22</v>
      </c>
      <c r="C116" s="65"/>
      <c r="D116" s="1">
        <f>[8]LICITAÇÃO!D9</f>
        <v>2</v>
      </c>
      <c r="E116" s="1">
        <f>[8]LICITAÇÃO!E9</f>
        <v>40</v>
      </c>
      <c r="F116" s="2">
        <f>[8]LICITAÇÃO!F9</f>
        <v>3064.1600000000003</v>
      </c>
      <c r="G116" s="3">
        <f>[8]LICITAÇÃO!G9</f>
        <v>16.329999999999998</v>
      </c>
      <c r="H116" s="4">
        <f t="shared" si="12"/>
        <v>6128.32</v>
      </c>
      <c r="I116" s="5">
        <f t="shared" si="12"/>
        <v>653.20000000000005</v>
      </c>
      <c r="J116" s="2">
        <f t="shared" si="13"/>
        <v>73539.839999999997</v>
      </c>
      <c r="K116" s="6">
        <f t="shared" si="13"/>
        <v>7838.4</v>
      </c>
    </row>
    <row r="117" spans="1:13" ht="15.75" customHeight="1" thickBot="1" x14ac:dyDescent="0.3">
      <c r="A117" s="111"/>
      <c r="B117" s="64" t="s">
        <v>23</v>
      </c>
      <c r="C117" s="65"/>
      <c r="D117" s="1">
        <f>[8]LICITAÇÃO!D10</f>
        <v>1</v>
      </c>
      <c r="E117" s="1">
        <f>[8]LICITAÇÃO!E10</f>
        <v>0</v>
      </c>
      <c r="F117" s="2">
        <f>[8]LICITAÇÃO!F10</f>
        <v>6456.869999999999</v>
      </c>
      <c r="G117" s="3">
        <f>[8]LICITAÇÃO!G10</f>
        <v>35.270000000000003</v>
      </c>
      <c r="H117" s="4">
        <f t="shared" si="12"/>
        <v>6456.87</v>
      </c>
      <c r="I117" s="5">
        <f t="shared" si="12"/>
        <v>0</v>
      </c>
      <c r="J117" s="2">
        <f t="shared" si="13"/>
        <v>77482.44</v>
      </c>
      <c r="K117" s="6">
        <f t="shared" si="13"/>
        <v>0</v>
      </c>
    </row>
    <row r="118" spans="1:13" ht="15.75" customHeight="1" thickBot="1" x14ac:dyDescent="0.3">
      <c r="A118" s="111"/>
      <c r="B118" s="66" t="s">
        <v>24</v>
      </c>
      <c r="C118" s="67"/>
      <c r="D118" s="1">
        <f>[8]LICITAÇÃO!D11</f>
        <v>1</v>
      </c>
      <c r="E118" s="1">
        <f>[8]LICITAÇÃO!E11</f>
        <v>40</v>
      </c>
      <c r="F118" s="2">
        <f>[8]LICITAÇÃO!F11</f>
        <v>5521.6099999999988</v>
      </c>
      <c r="G118" s="3">
        <f>[8]LICITAÇÃO!G11</f>
        <v>35.270000000000003</v>
      </c>
      <c r="H118" s="4">
        <f t="shared" si="12"/>
        <v>5521.61</v>
      </c>
      <c r="I118" s="5">
        <f t="shared" si="12"/>
        <v>1410.8</v>
      </c>
      <c r="J118" s="2">
        <f t="shared" si="13"/>
        <v>66259.320000000007</v>
      </c>
      <c r="K118" s="6">
        <f t="shared" si="13"/>
        <v>16929.599999999999</v>
      </c>
    </row>
    <row r="119" spans="1:13" ht="15.75" customHeight="1" thickBot="1" x14ac:dyDescent="0.3">
      <c r="A119" s="111"/>
      <c r="B119" s="68" t="s">
        <v>25</v>
      </c>
      <c r="C119" s="69"/>
      <c r="D119" s="1">
        <f>[8]LICITAÇÃO!D12</f>
        <v>0</v>
      </c>
      <c r="E119" s="1">
        <f>[8]LICITAÇÃO!E12</f>
        <v>40</v>
      </c>
      <c r="F119" s="2">
        <f>[8]LICITAÇÃO!F12</f>
        <v>5521.6099999999988</v>
      </c>
      <c r="G119" s="3">
        <f>[8]LICITAÇÃO!G12</f>
        <v>35.270000000000003</v>
      </c>
      <c r="H119" s="4"/>
      <c r="I119" s="5">
        <f>ROUND(E119*G119,2)</f>
        <v>1410.8</v>
      </c>
      <c r="J119" s="2"/>
      <c r="K119" s="6">
        <f>ROUND(I119*12,2)</f>
        <v>16929.599999999999</v>
      </c>
      <c r="M119" s="83">
        <f>SUM(D113:D119)</f>
        <v>9</v>
      </c>
    </row>
    <row r="120" spans="1:13" ht="15.75" customHeight="1" thickBot="1" x14ac:dyDescent="0.3">
      <c r="A120" s="111"/>
      <c r="B120" s="70" t="s">
        <v>16</v>
      </c>
      <c r="C120" s="71"/>
      <c r="D120" s="71"/>
      <c r="E120" s="71"/>
      <c r="F120" s="7"/>
      <c r="G120" s="7"/>
      <c r="H120" s="4">
        <f>SUM(H113:H119)</f>
        <v>40552.51</v>
      </c>
      <c r="I120" s="5">
        <f>SUM(I113:I119)</f>
        <v>6424.6</v>
      </c>
      <c r="J120" s="8">
        <f>SUM(J113:J119)</f>
        <v>486630.12</v>
      </c>
      <c r="K120" s="9">
        <f>SUM(K113:K119)</f>
        <v>77095.200000000012</v>
      </c>
    </row>
    <row r="121" spans="1:13" ht="15.75" customHeight="1" thickBot="1" x14ac:dyDescent="0.3">
      <c r="A121" s="112"/>
      <c r="B121" s="70" t="s">
        <v>17</v>
      </c>
      <c r="C121" s="71"/>
      <c r="D121" s="71"/>
      <c r="E121" s="71"/>
      <c r="F121" s="10"/>
      <c r="G121" s="10"/>
      <c r="H121" s="43">
        <f>SUM(H113:H119)+SUM(I113:I119)</f>
        <v>46977.11</v>
      </c>
      <c r="I121" s="44"/>
      <c r="J121" s="45">
        <f>SUM(J113:J119)+SUM(K113:K119)</f>
        <v>563725.32000000007</v>
      </c>
      <c r="K121" s="46"/>
    </row>
    <row r="122" spans="1:13" ht="15.75" customHeight="1" thickBot="1" x14ac:dyDescent="0.3">
      <c r="A122" s="91"/>
      <c r="B122" s="95" t="s">
        <v>18</v>
      </c>
      <c r="C122" s="96"/>
      <c r="D122" s="96"/>
      <c r="E122" s="96"/>
      <c r="F122" s="97" t="s">
        <v>1</v>
      </c>
      <c r="G122" s="98" t="s">
        <v>26</v>
      </c>
      <c r="H122" s="33"/>
      <c r="I122" s="34"/>
      <c r="J122" s="29"/>
      <c r="K122" s="30"/>
    </row>
    <row r="123" spans="1:13" ht="15.75" thickBot="1" x14ac:dyDescent="0.3">
      <c r="A123" s="91"/>
      <c r="B123" s="99"/>
      <c r="C123" s="100"/>
      <c r="D123" s="100"/>
      <c r="E123" s="100"/>
      <c r="F123" s="101">
        <f>[8]LICITAÇÃO!F16</f>
        <v>26000</v>
      </c>
      <c r="G123" s="102">
        <f>[8]LICITAÇÃO!G16</f>
        <v>3972.7999999999997</v>
      </c>
      <c r="H123" s="72">
        <f>F123+G123</f>
        <v>29972.799999999999</v>
      </c>
      <c r="I123" s="103"/>
      <c r="J123" s="104">
        <f>ROUND(12*H123,2)</f>
        <v>359673.59999999998</v>
      </c>
      <c r="K123" s="42"/>
    </row>
    <row r="124" spans="1:13" ht="15.75" customHeight="1" thickBot="1" x14ac:dyDescent="0.3">
      <c r="A124" s="114"/>
      <c r="B124" s="115"/>
      <c r="C124" s="116"/>
      <c r="D124" s="116"/>
      <c r="E124" s="116"/>
      <c r="F124" s="97" t="s">
        <v>36</v>
      </c>
      <c r="G124" s="117" t="s">
        <v>37</v>
      </c>
      <c r="H124" s="33"/>
      <c r="I124" s="34"/>
      <c r="J124" s="29"/>
      <c r="K124" s="30"/>
    </row>
    <row r="125" spans="1:13" ht="15.75" customHeight="1" thickBot="1" x14ac:dyDescent="0.3">
      <c r="A125" s="91"/>
      <c r="B125" s="70" t="s">
        <v>27</v>
      </c>
      <c r="C125" s="71"/>
      <c r="D125" s="71"/>
      <c r="E125" s="71"/>
      <c r="F125" s="101">
        <f>[8]LICITAÇÃO!F18</f>
        <v>3000</v>
      </c>
      <c r="G125" s="102">
        <f>[8]LICITAÇÃO!G18</f>
        <v>1.37</v>
      </c>
      <c r="H125" s="72">
        <f>ROUND(F125*G125,2)</f>
        <v>4110</v>
      </c>
      <c r="I125" s="103"/>
      <c r="J125" s="45">
        <f>ROUND(H125*12,2)</f>
        <v>49320</v>
      </c>
      <c r="K125" s="46"/>
    </row>
    <row r="126" spans="1:13" ht="15.75" customHeight="1" thickBot="1" x14ac:dyDescent="0.3">
      <c r="A126" s="91"/>
      <c r="B126" s="70" t="s">
        <v>28</v>
      </c>
      <c r="C126" s="71"/>
      <c r="D126" s="71"/>
      <c r="E126" s="71"/>
      <c r="F126" s="101">
        <f>[8]LICITAÇÃO!F19</f>
        <v>16</v>
      </c>
      <c r="G126" s="102">
        <f>[8]LICITAÇÃO!G19</f>
        <v>85.82</v>
      </c>
      <c r="H126" s="72">
        <f>ROUND(F126*G126,2)</f>
        <v>1373.12</v>
      </c>
      <c r="I126" s="103"/>
      <c r="J126" s="45">
        <f>ROUND(H126*12,2)</f>
        <v>16477.439999999999</v>
      </c>
      <c r="K126" s="46"/>
    </row>
    <row r="127" spans="1:13" ht="15.75" customHeight="1" thickBot="1" x14ac:dyDescent="0.3">
      <c r="A127" s="122"/>
      <c r="B127" s="70" t="s">
        <v>39</v>
      </c>
      <c r="C127" s="71"/>
      <c r="D127" s="71"/>
      <c r="E127" s="71"/>
      <c r="F127" s="71"/>
      <c r="G127" s="105"/>
      <c r="H127" s="72">
        <f>[8]LICITAÇÃO!$H$20</f>
        <v>1147.3699999999999</v>
      </c>
      <c r="I127" s="103"/>
      <c r="J127" s="45">
        <f>ROUND(H127*12,2)</f>
        <v>13768.44</v>
      </c>
      <c r="K127" s="46"/>
    </row>
    <row r="128" spans="1:13" ht="15.75" customHeight="1" thickBot="1" x14ac:dyDescent="0.3">
      <c r="A128" s="120"/>
      <c r="B128" s="51" t="s">
        <v>14</v>
      </c>
      <c r="C128" s="52"/>
      <c r="D128" s="52"/>
      <c r="E128" s="52"/>
      <c r="F128" s="52"/>
      <c r="G128" s="52"/>
      <c r="H128" s="47">
        <f>SUM(H121:I126)</f>
        <v>82433.03</v>
      </c>
      <c r="I128" s="48"/>
      <c r="J128" s="49"/>
      <c r="K128" s="50"/>
    </row>
    <row r="129" spans="1:13" ht="15.75" customHeight="1" thickBot="1" x14ac:dyDescent="0.3">
      <c r="A129" s="121"/>
      <c r="B129" s="51" t="s">
        <v>15</v>
      </c>
      <c r="C129" s="52"/>
      <c r="D129" s="52"/>
      <c r="E129" s="52"/>
      <c r="F129" s="52"/>
      <c r="G129" s="52"/>
      <c r="H129" s="24"/>
      <c r="I129" s="24"/>
      <c r="J129" s="41">
        <f>SUM(J121:K128)</f>
        <v>1002964.7999999999</v>
      </c>
      <c r="K129" s="42"/>
    </row>
    <row r="130" spans="1:13" ht="27.95" customHeight="1" thickBot="1" x14ac:dyDescent="0.3">
      <c r="A130" s="87" t="s">
        <v>0</v>
      </c>
      <c r="B130" s="53" t="s">
        <v>6</v>
      </c>
      <c r="C130" s="54"/>
      <c r="D130" s="57" t="s">
        <v>7</v>
      </c>
      <c r="E130" s="58"/>
      <c r="F130" s="59" t="s">
        <v>8</v>
      </c>
      <c r="G130" s="60"/>
      <c r="H130" s="61" t="s">
        <v>9</v>
      </c>
      <c r="I130" s="62"/>
      <c r="J130" s="60" t="s">
        <v>10</v>
      </c>
      <c r="K130" s="63"/>
    </row>
    <row r="131" spans="1:13" ht="27.95" customHeight="1" thickBot="1" x14ac:dyDescent="0.3">
      <c r="A131" s="89"/>
      <c r="B131" s="55"/>
      <c r="C131" s="56"/>
      <c r="D131" s="36" t="s">
        <v>1</v>
      </c>
      <c r="E131" s="12" t="s">
        <v>2</v>
      </c>
      <c r="F131" s="13" t="s">
        <v>1</v>
      </c>
      <c r="G131" s="35" t="s">
        <v>11</v>
      </c>
      <c r="H131" s="14" t="s">
        <v>1</v>
      </c>
      <c r="I131" s="15" t="s">
        <v>12</v>
      </c>
      <c r="J131" s="37" t="s">
        <v>1</v>
      </c>
      <c r="K131" s="16" t="s">
        <v>13</v>
      </c>
    </row>
    <row r="132" spans="1:13" ht="15.75" customHeight="1" thickBot="1" x14ac:dyDescent="0.3">
      <c r="A132" s="111" t="s">
        <v>35</v>
      </c>
      <c r="B132" s="64" t="s">
        <v>19</v>
      </c>
      <c r="C132" s="65"/>
      <c r="D132" s="1">
        <f>[9]LICITAÇÃO!D6</f>
        <v>1</v>
      </c>
      <c r="E132" s="1">
        <f>[9]LICITAÇÃO!E6</f>
        <v>30</v>
      </c>
      <c r="F132" s="2">
        <f>[9]LICITAÇÃO!F6</f>
        <v>5521.6099999999988</v>
      </c>
      <c r="G132" s="3">
        <f>[9]LICITAÇÃO!G6</f>
        <v>35.270000000000003</v>
      </c>
      <c r="H132" s="4">
        <f t="shared" ref="H132:I137" si="14">ROUND(D132*F132,2)</f>
        <v>5521.61</v>
      </c>
      <c r="I132" s="5">
        <f t="shared" si="14"/>
        <v>1058.0999999999999</v>
      </c>
      <c r="J132" s="2">
        <f t="shared" ref="J132:K137" si="15">ROUND(H132*12,2)</f>
        <v>66259.320000000007</v>
      </c>
      <c r="K132" s="6">
        <f t="shared" si="15"/>
        <v>12697.2</v>
      </c>
    </row>
    <row r="133" spans="1:13" ht="15.75" customHeight="1" thickBot="1" x14ac:dyDescent="0.3">
      <c r="A133" s="111"/>
      <c r="B133" s="64" t="s">
        <v>20</v>
      </c>
      <c r="C133" s="65"/>
      <c r="D133" s="1">
        <f>[9]LICITAÇÃO!D7</f>
        <v>1</v>
      </c>
      <c r="E133" s="1">
        <f>[9]LICITAÇÃO!E7</f>
        <v>30</v>
      </c>
      <c r="F133" s="2">
        <f>[9]LICITAÇÃO!F7</f>
        <v>5521.6099999999988</v>
      </c>
      <c r="G133" s="3">
        <f>[9]LICITAÇÃO!G7</f>
        <v>35.270000000000003</v>
      </c>
      <c r="H133" s="4">
        <f t="shared" si="14"/>
        <v>5521.61</v>
      </c>
      <c r="I133" s="5">
        <f t="shared" si="14"/>
        <v>1058.0999999999999</v>
      </c>
      <c r="J133" s="2">
        <f t="shared" si="15"/>
        <v>66259.320000000007</v>
      </c>
      <c r="K133" s="6">
        <f t="shared" si="15"/>
        <v>12697.2</v>
      </c>
    </row>
    <row r="134" spans="1:13" ht="15.75" customHeight="1" thickBot="1" x14ac:dyDescent="0.3">
      <c r="A134" s="111"/>
      <c r="B134" s="64" t="s">
        <v>21</v>
      </c>
      <c r="C134" s="65"/>
      <c r="D134" s="1">
        <f>[9]LICITAÇÃO!D8</f>
        <v>2</v>
      </c>
      <c r="E134" s="1">
        <f>[9]LICITAÇÃO!E8</f>
        <v>40</v>
      </c>
      <c r="F134" s="2">
        <f>[9]LICITAÇÃO!F8</f>
        <v>3800.8300000000004</v>
      </c>
      <c r="G134" s="3">
        <f>[9]LICITAÇÃO!G8</f>
        <v>20.84</v>
      </c>
      <c r="H134" s="4">
        <f t="shared" si="14"/>
        <v>7601.66</v>
      </c>
      <c r="I134" s="5">
        <f t="shared" si="14"/>
        <v>833.6</v>
      </c>
      <c r="J134" s="2">
        <f t="shared" si="15"/>
        <v>91219.92</v>
      </c>
      <c r="K134" s="6">
        <f t="shared" si="15"/>
        <v>10003.200000000001</v>
      </c>
    </row>
    <row r="135" spans="1:13" ht="15.75" customHeight="1" thickBot="1" x14ac:dyDescent="0.3">
      <c r="A135" s="111"/>
      <c r="B135" s="64" t="s">
        <v>22</v>
      </c>
      <c r="C135" s="65"/>
      <c r="D135" s="1">
        <f>[9]LICITAÇÃO!D9</f>
        <v>2</v>
      </c>
      <c r="E135" s="1">
        <f>[9]LICITAÇÃO!E9</f>
        <v>40</v>
      </c>
      <c r="F135" s="2">
        <f>[9]LICITAÇÃO!F9</f>
        <v>3064.1600000000003</v>
      </c>
      <c r="G135" s="3">
        <f>[9]LICITAÇÃO!G9</f>
        <v>16.329999999999998</v>
      </c>
      <c r="H135" s="4">
        <f t="shared" si="14"/>
        <v>6128.32</v>
      </c>
      <c r="I135" s="5">
        <f t="shared" si="14"/>
        <v>653.20000000000005</v>
      </c>
      <c r="J135" s="2">
        <f t="shared" si="15"/>
        <v>73539.839999999997</v>
      </c>
      <c r="K135" s="6">
        <f t="shared" si="15"/>
        <v>7838.4</v>
      </c>
    </row>
    <row r="136" spans="1:13" ht="15.75" customHeight="1" thickBot="1" x14ac:dyDescent="0.3">
      <c r="A136" s="111"/>
      <c r="B136" s="64" t="s">
        <v>23</v>
      </c>
      <c r="C136" s="65"/>
      <c r="D136" s="1">
        <f>[9]LICITAÇÃO!D10</f>
        <v>1</v>
      </c>
      <c r="E136" s="1">
        <f>[9]LICITAÇÃO!E10</f>
        <v>0</v>
      </c>
      <c r="F136" s="2">
        <f>[9]LICITAÇÃO!F10</f>
        <v>6456.869999999999</v>
      </c>
      <c r="G136" s="3">
        <f>[9]LICITAÇÃO!G10</f>
        <v>35.270000000000003</v>
      </c>
      <c r="H136" s="4">
        <f t="shared" si="14"/>
        <v>6456.87</v>
      </c>
      <c r="I136" s="5">
        <f t="shared" si="14"/>
        <v>0</v>
      </c>
      <c r="J136" s="2">
        <f t="shared" si="15"/>
        <v>77482.44</v>
      </c>
      <c r="K136" s="6">
        <f t="shared" si="15"/>
        <v>0</v>
      </c>
    </row>
    <row r="137" spans="1:13" ht="15.75" customHeight="1" thickBot="1" x14ac:dyDescent="0.3">
      <c r="A137" s="111"/>
      <c r="B137" s="66" t="s">
        <v>24</v>
      </c>
      <c r="C137" s="67"/>
      <c r="D137" s="1">
        <f>[9]LICITAÇÃO!D11</f>
        <v>1</v>
      </c>
      <c r="E137" s="1">
        <f>[9]LICITAÇÃO!E11</f>
        <v>40</v>
      </c>
      <c r="F137" s="2">
        <f>[9]LICITAÇÃO!F11</f>
        <v>5521.6099999999988</v>
      </c>
      <c r="G137" s="3">
        <f>[9]LICITAÇÃO!G11</f>
        <v>35.270000000000003</v>
      </c>
      <c r="H137" s="4">
        <f t="shared" si="14"/>
        <v>5521.61</v>
      </c>
      <c r="I137" s="5">
        <f t="shared" si="14"/>
        <v>1410.8</v>
      </c>
      <c r="J137" s="2">
        <f t="shared" si="15"/>
        <v>66259.320000000007</v>
      </c>
      <c r="K137" s="6">
        <f t="shared" si="15"/>
        <v>16929.599999999999</v>
      </c>
      <c r="M137" s="83">
        <f>SUM(D131:D137)</f>
        <v>8</v>
      </c>
    </row>
    <row r="138" spans="1:13" ht="15.75" customHeight="1" thickBot="1" x14ac:dyDescent="0.3">
      <c r="A138" s="111"/>
      <c r="B138" s="68" t="s">
        <v>25</v>
      </c>
      <c r="C138" s="69"/>
      <c r="D138" s="1">
        <f>[9]LICITAÇÃO!D12</f>
        <v>0</v>
      </c>
      <c r="E138" s="1">
        <f>[9]LICITAÇÃO!E12</f>
        <v>40</v>
      </c>
      <c r="F138" s="2">
        <f>[9]LICITAÇÃO!F12</f>
        <v>5521.6099999999988</v>
      </c>
      <c r="G138" s="3">
        <f>[9]LICITAÇÃO!G12</f>
        <v>35.270000000000003</v>
      </c>
      <c r="H138" s="4"/>
      <c r="I138" s="5">
        <f>ROUND(E138*G138,2)</f>
        <v>1410.8</v>
      </c>
      <c r="J138" s="2"/>
      <c r="K138" s="6">
        <f>ROUND(I138*12,2)</f>
        <v>16929.599999999999</v>
      </c>
    </row>
    <row r="139" spans="1:13" ht="15.75" customHeight="1" thickBot="1" x14ac:dyDescent="0.3">
      <c r="A139" s="111"/>
      <c r="B139" s="70" t="s">
        <v>16</v>
      </c>
      <c r="C139" s="71"/>
      <c r="D139" s="71"/>
      <c r="E139" s="71"/>
      <c r="F139" s="7"/>
      <c r="G139" s="7"/>
      <c r="H139" s="4">
        <f>SUM(H132:H138)</f>
        <v>36751.679999999993</v>
      </c>
      <c r="I139" s="5">
        <f>SUM(I132:I138)</f>
        <v>6424.6</v>
      </c>
      <c r="J139" s="8">
        <f>SUM(J132:J138)</f>
        <v>441020.16000000003</v>
      </c>
      <c r="K139" s="9">
        <f>SUM(K132:K138)</f>
        <v>77095.200000000012</v>
      </c>
    </row>
    <row r="140" spans="1:13" ht="15.75" customHeight="1" thickBot="1" x14ac:dyDescent="0.3">
      <c r="A140" s="112"/>
      <c r="B140" s="70" t="s">
        <v>17</v>
      </c>
      <c r="C140" s="71"/>
      <c r="D140" s="71"/>
      <c r="E140" s="71"/>
      <c r="F140" s="10"/>
      <c r="G140" s="10"/>
      <c r="H140" s="43">
        <f>SUM(H132:H138)+SUM(I132:I138)</f>
        <v>43176.279999999992</v>
      </c>
      <c r="I140" s="44"/>
      <c r="J140" s="45">
        <f>SUM(J132:J138)+SUM(K132:K138)</f>
        <v>518115.36000000004</v>
      </c>
      <c r="K140" s="46"/>
    </row>
    <row r="141" spans="1:13" ht="15.75" customHeight="1" thickBot="1" x14ac:dyDescent="0.3">
      <c r="A141" s="91"/>
      <c r="B141" s="95" t="s">
        <v>18</v>
      </c>
      <c r="C141" s="96"/>
      <c r="D141" s="96"/>
      <c r="E141" s="96"/>
      <c r="F141" s="97" t="s">
        <v>1</v>
      </c>
      <c r="G141" s="98" t="s">
        <v>26</v>
      </c>
      <c r="H141" s="33"/>
      <c r="I141" s="34"/>
      <c r="J141" s="29"/>
      <c r="K141" s="30"/>
    </row>
    <row r="142" spans="1:13" ht="15.75" thickBot="1" x14ac:dyDescent="0.3">
      <c r="A142" s="91"/>
      <c r="B142" s="99"/>
      <c r="C142" s="100"/>
      <c r="D142" s="100"/>
      <c r="E142" s="100"/>
      <c r="F142" s="101">
        <f>[9]LICITAÇÃO!F16</f>
        <v>26000</v>
      </c>
      <c r="G142" s="101">
        <f>[9]LICITAÇÃO!G16</f>
        <v>3972.7999999999997</v>
      </c>
      <c r="H142" s="72">
        <f>F142+G142</f>
        <v>29972.799999999999</v>
      </c>
      <c r="I142" s="103"/>
      <c r="J142" s="104">
        <f>ROUND(12*H142,2)</f>
        <v>359673.59999999998</v>
      </c>
      <c r="K142" s="42"/>
    </row>
    <row r="143" spans="1:13" ht="15.75" customHeight="1" thickBot="1" x14ac:dyDescent="0.3">
      <c r="A143" s="114"/>
      <c r="B143" s="115"/>
      <c r="C143" s="116"/>
      <c r="D143" s="116"/>
      <c r="E143" s="116"/>
      <c r="F143" s="97" t="s">
        <v>36</v>
      </c>
      <c r="G143" s="117" t="s">
        <v>37</v>
      </c>
      <c r="H143" s="33"/>
      <c r="I143" s="34"/>
      <c r="J143" s="29"/>
      <c r="K143" s="30"/>
    </row>
    <row r="144" spans="1:13" ht="15.75" customHeight="1" thickBot="1" x14ac:dyDescent="0.3">
      <c r="A144" s="91"/>
      <c r="B144" s="70" t="s">
        <v>27</v>
      </c>
      <c r="C144" s="71"/>
      <c r="D144" s="71"/>
      <c r="E144" s="71"/>
      <c r="F144" s="101">
        <f>[9]LICITAÇÃO!F18</f>
        <v>3000</v>
      </c>
      <c r="G144" s="101">
        <f>[9]LICITAÇÃO!G18</f>
        <v>1.37</v>
      </c>
      <c r="H144" s="72">
        <f>ROUND(F144*G144,2)</f>
        <v>4110</v>
      </c>
      <c r="I144" s="103"/>
      <c r="J144" s="45">
        <f>ROUND(H144*12,2)</f>
        <v>49320</v>
      </c>
      <c r="K144" s="46"/>
    </row>
    <row r="145" spans="1:13" ht="15.75" customHeight="1" thickBot="1" x14ac:dyDescent="0.3">
      <c r="A145" s="91"/>
      <c r="B145" s="70" t="s">
        <v>28</v>
      </c>
      <c r="C145" s="71"/>
      <c r="D145" s="71"/>
      <c r="E145" s="71"/>
      <c r="F145" s="101">
        <f>[9]LICITAÇÃO!F19</f>
        <v>16</v>
      </c>
      <c r="G145" s="101">
        <f>[9]LICITAÇÃO!G19</f>
        <v>85.82</v>
      </c>
      <c r="H145" s="72">
        <f>ROUND(F145*G145,2)</f>
        <v>1373.12</v>
      </c>
      <c r="I145" s="103"/>
      <c r="J145" s="45">
        <f>ROUND(H145*12,2)</f>
        <v>16477.439999999999</v>
      </c>
      <c r="K145" s="46"/>
    </row>
    <row r="146" spans="1:13" ht="15.75" customHeight="1" thickBot="1" x14ac:dyDescent="0.3">
      <c r="A146" s="122"/>
      <c r="B146" s="70" t="s">
        <v>39</v>
      </c>
      <c r="C146" s="71"/>
      <c r="D146" s="71"/>
      <c r="E146" s="71"/>
      <c r="F146" s="71"/>
      <c r="G146" s="105"/>
      <c r="H146" s="72">
        <f>[9]LICITAÇÃO!$H$20:$I$20</f>
        <v>382.46</v>
      </c>
      <c r="I146" s="103"/>
      <c r="J146" s="45">
        <f>ROUND(H146*12,2)</f>
        <v>4589.5200000000004</v>
      </c>
      <c r="K146" s="46"/>
    </row>
    <row r="147" spans="1:13" ht="15.75" customHeight="1" thickBot="1" x14ac:dyDescent="0.3">
      <c r="A147" s="120"/>
      <c r="B147" s="51" t="s">
        <v>14</v>
      </c>
      <c r="C147" s="52"/>
      <c r="D147" s="52"/>
      <c r="E147" s="52"/>
      <c r="F147" s="52"/>
      <c r="G147" s="52"/>
      <c r="H147" s="47">
        <f>SUM(H140:I145)</f>
        <v>78632.199999999983</v>
      </c>
      <c r="I147" s="48"/>
      <c r="J147" s="49"/>
      <c r="K147" s="50"/>
    </row>
    <row r="148" spans="1:13" ht="15.75" customHeight="1" thickBot="1" x14ac:dyDescent="0.3">
      <c r="A148" s="121"/>
      <c r="B148" s="51" t="s">
        <v>15</v>
      </c>
      <c r="C148" s="52"/>
      <c r="D148" s="52"/>
      <c r="E148" s="52"/>
      <c r="F148" s="52"/>
      <c r="G148" s="52"/>
      <c r="H148" s="24"/>
      <c r="I148" s="24"/>
      <c r="J148" s="41">
        <f>SUM(J140:K147)</f>
        <v>948175.91999999993</v>
      </c>
      <c r="K148" s="42"/>
    </row>
    <row r="149" spans="1:13" ht="10.5" customHeight="1" thickBot="1" x14ac:dyDescent="0.3">
      <c r="A149" s="38"/>
      <c r="B149" s="39"/>
      <c r="C149" s="39"/>
      <c r="D149" s="39"/>
      <c r="E149" s="39"/>
      <c r="F149" s="39"/>
      <c r="G149" s="39"/>
      <c r="H149" s="39"/>
      <c r="I149" s="39"/>
      <c r="J149" s="39"/>
      <c r="K149" s="40"/>
    </row>
    <row r="150" spans="1:13" ht="15.75" thickBot="1" x14ac:dyDescent="0.3">
      <c r="A150" s="123" t="s">
        <v>3</v>
      </c>
      <c r="B150" s="124"/>
      <c r="C150" s="124"/>
      <c r="D150" s="124"/>
      <c r="E150" s="124"/>
      <c r="F150" s="124"/>
      <c r="G150" s="124"/>
      <c r="H150" s="43">
        <f>H147+H128+H109+H90+H72+H54+H35+H17</f>
        <v>852119.07</v>
      </c>
      <c r="I150" s="118"/>
      <c r="J150" s="125"/>
      <c r="K150" s="126"/>
      <c r="M150" s="83">
        <f>SUM(M11:M137)</f>
        <v>100</v>
      </c>
    </row>
    <row r="151" spans="1:13" ht="15.75" thickBot="1" x14ac:dyDescent="0.3">
      <c r="A151" s="51" t="s">
        <v>4</v>
      </c>
      <c r="B151" s="52"/>
      <c r="C151" s="52"/>
      <c r="D151" s="52"/>
      <c r="E151" s="52"/>
      <c r="F151" s="52"/>
      <c r="G151" s="52"/>
      <c r="H151" s="43"/>
      <c r="I151" s="118"/>
      <c r="J151" s="43">
        <f>J148+J129+J110+J91+J73+J55+J36+J18</f>
        <v>10257555.24</v>
      </c>
      <c r="K151" s="118"/>
    </row>
  </sheetData>
  <sheetProtection selectLockedCells="1" selectUnlockedCells="1"/>
  <mergeCells count="280">
    <mergeCell ref="J89:K89"/>
    <mergeCell ref="H90:I90"/>
    <mergeCell ref="B96:C96"/>
    <mergeCell ref="J102:K102"/>
    <mergeCell ref="B82:C82"/>
    <mergeCell ref="H84:I84"/>
    <mergeCell ref="J84:K84"/>
    <mergeCell ref="J86:K86"/>
    <mergeCell ref="B94:C94"/>
    <mergeCell ref="B95:C95"/>
    <mergeCell ref="B90:G90"/>
    <mergeCell ref="B91:G91"/>
    <mergeCell ref="J90:K90"/>
    <mergeCell ref="H102:I102"/>
    <mergeCell ref="F92:G92"/>
    <mergeCell ref="H92:I92"/>
    <mergeCell ref="J92:K92"/>
    <mergeCell ref="B101:E101"/>
    <mergeCell ref="B102:E102"/>
    <mergeCell ref="H29:I29"/>
    <mergeCell ref="J29:K29"/>
    <mergeCell ref="B21:C21"/>
    <mergeCell ref="B30:E31"/>
    <mergeCell ref="H31:I31"/>
    <mergeCell ref="A58:A71"/>
    <mergeCell ref="A74:A75"/>
    <mergeCell ref="J73:K73"/>
    <mergeCell ref="D74:E74"/>
    <mergeCell ref="F74:G74"/>
    <mergeCell ref="H74:I74"/>
    <mergeCell ref="J74:K74"/>
    <mergeCell ref="H70:I70"/>
    <mergeCell ref="B72:G72"/>
    <mergeCell ref="B73:G73"/>
    <mergeCell ref="B62:C62"/>
    <mergeCell ref="B63:C63"/>
    <mergeCell ref="B64:C64"/>
    <mergeCell ref="J70:K70"/>
    <mergeCell ref="B58:C58"/>
    <mergeCell ref="B59:C59"/>
    <mergeCell ref="B60:C60"/>
    <mergeCell ref="B61:C61"/>
    <mergeCell ref="B70:E70"/>
    <mergeCell ref="A2:K2"/>
    <mergeCell ref="A3:A4"/>
    <mergeCell ref="B3:C4"/>
    <mergeCell ref="B9:C9"/>
    <mergeCell ref="B10:C10"/>
    <mergeCell ref="B8:C8"/>
    <mergeCell ref="B5:C5"/>
    <mergeCell ref="B6:C6"/>
    <mergeCell ref="B7:C7"/>
    <mergeCell ref="A5:A18"/>
    <mergeCell ref="B17:G17"/>
    <mergeCell ref="B18:G18"/>
    <mergeCell ref="H15:I15"/>
    <mergeCell ref="J18:K18"/>
    <mergeCell ref="D3:E3"/>
    <mergeCell ref="F3:G3"/>
    <mergeCell ref="H3:I3"/>
    <mergeCell ref="J3:K3"/>
    <mergeCell ref="B11:C11"/>
    <mergeCell ref="B12:E12"/>
    <mergeCell ref="B13:E13"/>
    <mergeCell ref="B14:E15"/>
    <mergeCell ref="H17:I17"/>
    <mergeCell ref="J17:K17"/>
    <mergeCell ref="H71:I71"/>
    <mergeCell ref="J71:K71"/>
    <mergeCell ref="H72:I72"/>
    <mergeCell ref="J72:K72"/>
    <mergeCell ref="B71:E71"/>
    <mergeCell ref="H13:I13"/>
    <mergeCell ref="J13:K13"/>
    <mergeCell ref="J15:K15"/>
    <mergeCell ref="B19:C20"/>
    <mergeCell ref="J51:K51"/>
    <mergeCell ref="H52:I52"/>
    <mergeCell ref="J52:K52"/>
    <mergeCell ref="H47:I47"/>
    <mergeCell ref="J47:K47"/>
    <mergeCell ref="H49:I49"/>
    <mergeCell ref="J49:K49"/>
    <mergeCell ref="B16:G16"/>
    <mergeCell ref="H16:I16"/>
    <mergeCell ref="J16:K16"/>
    <mergeCell ref="B26:C26"/>
    <mergeCell ref="B27:C27"/>
    <mergeCell ref="H51:I51"/>
    <mergeCell ref="B28:E28"/>
    <mergeCell ref="B29:E29"/>
    <mergeCell ref="J19:K19"/>
    <mergeCell ref="H19:I19"/>
    <mergeCell ref="F19:G19"/>
    <mergeCell ref="D19:E19"/>
    <mergeCell ref="B32:E32"/>
    <mergeCell ref="A19:A20"/>
    <mergeCell ref="A37:A38"/>
    <mergeCell ref="B37:C38"/>
    <mergeCell ref="D37:E37"/>
    <mergeCell ref="F37:G37"/>
    <mergeCell ref="J31:K31"/>
    <mergeCell ref="B34:E34"/>
    <mergeCell ref="H35:I35"/>
    <mergeCell ref="J36:K36"/>
    <mergeCell ref="H34:I34"/>
    <mergeCell ref="J34:K34"/>
    <mergeCell ref="J35:K35"/>
    <mergeCell ref="B33:E33"/>
    <mergeCell ref="H33:I33"/>
    <mergeCell ref="J33:K33"/>
    <mergeCell ref="H37:I37"/>
    <mergeCell ref="J37:K37"/>
    <mergeCell ref="B22:C22"/>
    <mergeCell ref="B23:C23"/>
    <mergeCell ref="B35:G35"/>
    <mergeCell ref="B36:G36"/>
    <mergeCell ref="B24:C24"/>
    <mergeCell ref="B25:C25"/>
    <mergeCell ref="A21:A34"/>
    <mergeCell ref="H88:I88"/>
    <mergeCell ref="J88:K88"/>
    <mergeCell ref="H89:I89"/>
    <mergeCell ref="J91:K91"/>
    <mergeCell ref="H86:I86"/>
    <mergeCell ref="A39:A52"/>
    <mergeCell ref="B40:C40"/>
    <mergeCell ref="B41:C41"/>
    <mergeCell ref="B42:C42"/>
    <mergeCell ref="B43:C43"/>
    <mergeCell ref="B44:C44"/>
    <mergeCell ref="B45:C45"/>
    <mergeCell ref="B50:E50"/>
    <mergeCell ref="B39:C39"/>
    <mergeCell ref="B51:E51"/>
    <mergeCell ref="B46:E46"/>
    <mergeCell ref="B52:E52"/>
    <mergeCell ref="B48:E49"/>
    <mergeCell ref="B47:E47"/>
    <mergeCell ref="J54:K54"/>
    <mergeCell ref="J55:K55"/>
    <mergeCell ref="A56:A57"/>
    <mergeCell ref="B56:C57"/>
    <mergeCell ref="D56:E56"/>
    <mergeCell ref="F56:G56"/>
    <mergeCell ref="H56:I56"/>
    <mergeCell ref="J56:K56"/>
    <mergeCell ref="B69:E69"/>
    <mergeCell ref="H66:I66"/>
    <mergeCell ref="J66:K66"/>
    <mergeCell ref="B67:E68"/>
    <mergeCell ref="H68:I68"/>
    <mergeCell ref="J68:K68"/>
    <mergeCell ref="B65:E65"/>
    <mergeCell ref="B66:E66"/>
    <mergeCell ref="B55:G55"/>
    <mergeCell ref="H54:I54"/>
    <mergeCell ref="B54:G54"/>
    <mergeCell ref="A92:A93"/>
    <mergeCell ref="B92:C93"/>
    <mergeCell ref="D92:E92"/>
    <mergeCell ref="A94:A107"/>
    <mergeCell ref="B97:C97"/>
    <mergeCell ref="B98:C98"/>
    <mergeCell ref="B99:C99"/>
    <mergeCell ref="B107:E107"/>
    <mergeCell ref="B74:C75"/>
    <mergeCell ref="A76:A89"/>
    <mergeCell ref="B85:E86"/>
    <mergeCell ref="B87:E87"/>
    <mergeCell ref="B88:E88"/>
    <mergeCell ref="B89:E89"/>
    <mergeCell ref="B76:C76"/>
    <mergeCell ref="B77:C77"/>
    <mergeCell ref="B78:C78"/>
    <mergeCell ref="B79:C79"/>
    <mergeCell ref="B80:C80"/>
    <mergeCell ref="B81:C81"/>
    <mergeCell ref="B83:E83"/>
    <mergeCell ref="B84:E84"/>
    <mergeCell ref="B106:E106"/>
    <mergeCell ref="H106:I106"/>
    <mergeCell ref="J106:K106"/>
    <mergeCell ref="B100:C100"/>
    <mergeCell ref="B103:E104"/>
    <mergeCell ref="H104:I104"/>
    <mergeCell ref="J104:K104"/>
    <mergeCell ref="J121:K121"/>
    <mergeCell ref="B122:E123"/>
    <mergeCell ref="H123:I123"/>
    <mergeCell ref="J123:K123"/>
    <mergeCell ref="B121:E121"/>
    <mergeCell ref="H111:I111"/>
    <mergeCell ref="J111:K111"/>
    <mergeCell ref="H107:I107"/>
    <mergeCell ref="J107:K107"/>
    <mergeCell ref="B105:E105"/>
    <mergeCell ref="A111:A112"/>
    <mergeCell ref="B111:C112"/>
    <mergeCell ref="D111:E111"/>
    <mergeCell ref="F111:G111"/>
    <mergeCell ref="A113:A126"/>
    <mergeCell ref="B113:C113"/>
    <mergeCell ref="B114:C114"/>
    <mergeCell ref="B115:C115"/>
    <mergeCell ref="B124:E124"/>
    <mergeCell ref="B125:E125"/>
    <mergeCell ref="B120:E120"/>
    <mergeCell ref="B126:E126"/>
    <mergeCell ref="B116:C116"/>
    <mergeCell ref="B117:C117"/>
    <mergeCell ref="B118:C118"/>
    <mergeCell ref="B119:C119"/>
    <mergeCell ref="A130:A131"/>
    <mergeCell ref="H150:I150"/>
    <mergeCell ref="J150:K150"/>
    <mergeCell ref="A151:G151"/>
    <mergeCell ref="B130:C131"/>
    <mergeCell ref="D130:E130"/>
    <mergeCell ref="F130:G130"/>
    <mergeCell ref="H130:I130"/>
    <mergeCell ref="J130:K130"/>
    <mergeCell ref="B147:G147"/>
    <mergeCell ref="B148:G148"/>
    <mergeCell ref="J145:K145"/>
    <mergeCell ref="H147:I147"/>
    <mergeCell ref="J147:K147"/>
    <mergeCell ref="B132:C132"/>
    <mergeCell ref="B133:C133"/>
    <mergeCell ref="B134:C134"/>
    <mergeCell ref="B135:C135"/>
    <mergeCell ref="B136:C136"/>
    <mergeCell ref="B137:C137"/>
    <mergeCell ref="B138:C138"/>
    <mergeCell ref="B139:E139"/>
    <mergeCell ref="B140:E140"/>
    <mergeCell ref="B143:E143"/>
    <mergeCell ref="B53:G53"/>
    <mergeCell ref="H53:I53"/>
    <mergeCell ref="J53:K53"/>
    <mergeCell ref="H128:I128"/>
    <mergeCell ref="J128:K128"/>
    <mergeCell ref="B129:G129"/>
    <mergeCell ref="J129:K129"/>
    <mergeCell ref="B108:G108"/>
    <mergeCell ref="H108:I108"/>
    <mergeCell ref="J108:K108"/>
    <mergeCell ref="B109:G109"/>
    <mergeCell ref="H109:I109"/>
    <mergeCell ref="J109:K109"/>
    <mergeCell ref="B110:G110"/>
    <mergeCell ref="J110:K110"/>
    <mergeCell ref="H126:I126"/>
    <mergeCell ref="J126:K126"/>
    <mergeCell ref="H125:I125"/>
    <mergeCell ref="J125:K125"/>
    <mergeCell ref="B127:G127"/>
    <mergeCell ref="H127:I127"/>
    <mergeCell ref="J127:K127"/>
    <mergeCell ref="B128:G128"/>
    <mergeCell ref="H121:I121"/>
    <mergeCell ref="J151:K151"/>
    <mergeCell ref="A149:K149"/>
    <mergeCell ref="B145:E145"/>
    <mergeCell ref="H145:I145"/>
    <mergeCell ref="H144:I144"/>
    <mergeCell ref="J144:K144"/>
    <mergeCell ref="A132:A145"/>
    <mergeCell ref="H142:I142"/>
    <mergeCell ref="J142:K142"/>
    <mergeCell ref="H151:I151"/>
    <mergeCell ref="A150:G150"/>
    <mergeCell ref="J148:K148"/>
    <mergeCell ref="B144:E144"/>
    <mergeCell ref="H140:I140"/>
    <mergeCell ref="J140:K140"/>
    <mergeCell ref="B141:E142"/>
    <mergeCell ref="B146:G146"/>
    <mergeCell ref="H146:I146"/>
    <mergeCell ref="J146:K146"/>
  </mergeCells>
  <phoneticPr fontId="0" type="noConversion"/>
  <printOptions horizontalCentered="1"/>
  <pageMargins left="0.51181102362204722" right="0.51181102362204722" top="0.78740157480314965" bottom="0.78740157480314965" header="0.51181102362204722" footer="0.51181102362204722"/>
  <pageSetup paperSize="9" scale="53" firstPageNumber="0" orientation="portrait" horizontalDpi="300" verticalDpi="300" r:id="rId1"/>
  <headerFooter alignWithMargins="0"/>
  <rowBreaks count="1" manualBreakCount="1">
    <brk id="7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3"/>
  <sheetViews>
    <sheetView tabSelected="1" view="pageBreakPreview" zoomScaleNormal="100" zoomScaleSheetLayoutView="100" workbookViewId="0">
      <selection activeCell="O13" sqref="O13"/>
    </sheetView>
  </sheetViews>
  <sheetFormatPr defaultRowHeight="12.75" x14ac:dyDescent="0.2"/>
  <cols>
    <col min="1" max="1" width="2.42578125" customWidth="1"/>
    <col min="3" max="3" width="13.28515625" customWidth="1"/>
    <col min="4" max="12" width="12.7109375" customWidth="1"/>
  </cols>
  <sheetData>
    <row r="4" spans="2:12" ht="21.75" customHeight="1" x14ac:dyDescent="0.2">
      <c r="B4" s="82" t="s">
        <v>6</v>
      </c>
      <c r="C4" s="82"/>
      <c r="D4" s="82" t="s">
        <v>40</v>
      </c>
      <c r="E4" s="82"/>
      <c r="F4" s="82"/>
      <c r="G4" s="82"/>
      <c r="H4" s="82"/>
      <c r="I4" s="82"/>
      <c r="J4" s="82"/>
      <c r="K4" s="82"/>
      <c r="L4" s="82"/>
    </row>
    <row r="5" spans="2:12" ht="32.25" customHeight="1" x14ac:dyDescent="0.2">
      <c r="B5" s="82"/>
      <c r="C5" s="82"/>
      <c r="D5" s="26" t="s">
        <v>29</v>
      </c>
      <c r="E5" s="27" t="s">
        <v>41</v>
      </c>
      <c r="F5" s="27" t="s">
        <v>31</v>
      </c>
      <c r="G5" s="27" t="s">
        <v>38</v>
      </c>
      <c r="H5" s="27" t="s">
        <v>32</v>
      </c>
      <c r="I5" s="27" t="s">
        <v>33</v>
      </c>
      <c r="J5" s="27" t="s">
        <v>34</v>
      </c>
      <c r="K5" s="27" t="s">
        <v>35</v>
      </c>
      <c r="L5" s="27" t="s">
        <v>42</v>
      </c>
    </row>
    <row r="6" spans="2:12" ht="15" customHeight="1" x14ac:dyDescent="0.2">
      <c r="B6" s="78" t="s">
        <v>19</v>
      </c>
      <c r="C6" s="78"/>
      <c r="D6" s="25">
        <v>6</v>
      </c>
      <c r="E6" s="25">
        <v>1</v>
      </c>
      <c r="F6" s="25">
        <v>1</v>
      </c>
      <c r="G6" s="25">
        <v>1</v>
      </c>
      <c r="H6" s="25">
        <v>1</v>
      </c>
      <c r="I6" s="25">
        <v>1</v>
      </c>
      <c r="J6" s="25">
        <v>1</v>
      </c>
      <c r="K6" s="25">
        <v>1</v>
      </c>
      <c r="L6" s="25">
        <f>SUM(D6:K6)</f>
        <v>13</v>
      </c>
    </row>
    <row r="7" spans="2:12" ht="15" x14ac:dyDescent="0.2">
      <c r="B7" s="78" t="s">
        <v>20</v>
      </c>
      <c r="C7" s="78"/>
      <c r="D7" s="25">
        <v>6</v>
      </c>
      <c r="E7" s="25">
        <v>1</v>
      </c>
      <c r="F7" s="25">
        <v>1</v>
      </c>
      <c r="G7" s="25">
        <v>1</v>
      </c>
      <c r="H7" s="25">
        <v>1</v>
      </c>
      <c r="I7" s="25">
        <v>1</v>
      </c>
      <c r="J7" s="25">
        <v>1</v>
      </c>
      <c r="K7" s="25">
        <v>1</v>
      </c>
      <c r="L7" s="25">
        <f t="shared" ref="L7:L12" si="0">SUM(D7:K7)</f>
        <v>13</v>
      </c>
    </row>
    <row r="8" spans="2:12" ht="15" x14ac:dyDescent="0.2">
      <c r="B8" s="78" t="s">
        <v>21</v>
      </c>
      <c r="C8" s="78"/>
      <c r="D8" s="25">
        <v>10</v>
      </c>
      <c r="E8" s="25">
        <v>2</v>
      </c>
      <c r="F8" s="25">
        <v>3</v>
      </c>
      <c r="G8" s="25">
        <v>2</v>
      </c>
      <c r="H8" s="25">
        <v>2</v>
      </c>
      <c r="I8" s="25">
        <v>3</v>
      </c>
      <c r="J8" s="25">
        <v>3</v>
      </c>
      <c r="K8" s="25">
        <v>2</v>
      </c>
      <c r="L8" s="25">
        <f t="shared" si="0"/>
        <v>27</v>
      </c>
    </row>
    <row r="9" spans="2:12" ht="15" x14ac:dyDescent="0.2">
      <c r="B9" s="78" t="s">
        <v>22</v>
      </c>
      <c r="C9" s="78"/>
      <c r="D9" s="25">
        <v>6</v>
      </c>
      <c r="E9" s="25">
        <v>2</v>
      </c>
      <c r="F9" s="25">
        <v>2</v>
      </c>
      <c r="G9" s="25">
        <v>2</v>
      </c>
      <c r="H9" s="25">
        <v>2</v>
      </c>
      <c r="I9" s="25">
        <v>2</v>
      </c>
      <c r="J9" s="25">
        <v>2</v>
      </c>
      <c r="K9" s="25">
        <v>2</v>
      </c>
      <c r="L9" s="25">
        <f t="shared" si="0"/>
        <v>20</v>
      </c>
    </row>
    <row r="10" spans="2:12" ht="15" x14ac:dyDescent="0.2">
      <c r="B10" s="78" t="s">
        <v>23</v>
      </c>
      <c r="C10" s="78"/>
      <c r="D10" s="25">
        <v>2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f t="shared" si="0"/>
        <v>9</v>
      </c>
    </row>
    <row r="11" spans="2:12" ht="15" x14ac:dyDescent="0.2">
      <c r="B11" s="79" t="s">
        <v>24</v>
      </c>
      <c r="C11" s="79"/>
      <c r="D11" s="25">
        <v>10</v>
      </c>
      <c r="E11" s="25">
        <v>1</v>
      </c>
      <c r="F11" s="25">
        <v>1</v>
      </c>
      <c r="G11" s="25">
        <v>1</v>
      </c>
      <c r="H11" s="25">
        <v>1</v>
      </c>
      <c r="I11" s="25">
        <v>1</v>
      </c>
      <c r="J11" s="25">
        <v>1</v>
      </c>
      <c r="K11" s="25">
        <v>1</v>
      </c>
      <c r="L11" s="25">
        <f t="shared" si="0"/>
        <v>17</v>
      </c>
    </row>
    <row r="12" spans="2:12" ht="15" x14ac:dyDescent="0.2">
      <c r="B12" s="80" t="s">
        <v>25</v>
      </c>
      <c r="C12" s="80"/>
      <c r="D12" s="25">
        <v>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f t="shared" si="0"/>
        <v>1</v>
      </c>
    </row>
    <row r="13" spans="2:12" ht="15" x14ac:dyDescent="0.2">
      <c r="B13" s="81" t="s">
        <v>17</v>
      </c>
      <c r="C13" s="81"/>
      <c r="D13" s="28">
        <f>SUM(D6:D12)</f>
        <v>41</v>
      </c>
      <c r="E13" s="28">
        <f t="shared" ref="E13:K13" si="1">SUM(E6:E12)</f>
        <v>8</v>
      </c>
      <c r="F13" s="28">
        <f t="shared" si="1"/>
        <v>9</v>
      </c>
      <c r="G13" s="28">
        <f t="shared" si="1"/>
        <v>8</v>
      </c>
      <c r="H13" s="28">
        <f t="shared" si="1"/>
        <v>8</v>
      </c>
      <c r="I13" s="28">
        <f t="shared" si="1"/>
        <v>9</v>
      </c>
      <c r="J13" s="28">
        <f t="shared" si="1"/>
        <v>9</v>
      </c>
      <c r="K13" s="28">
        <f t="shared" si="1"/>
        <v>8</v>
      </c>
      <c r="L13" s="28">
        <f>SUM(D13:K13)</f>
        <v>100</v>
      </c>
    </row>
  </sheetData>
  <mergeCells count="10">
    <mergeCell ref="D4:L4"/>
    <mergeCell ref="B6:C6"/>
    <mergeCell ref="B7:C7"/>
    <mergeCell ref="B8:C8"/>
    <mergeCell ref="B9:C9"/>
    <mergeCell ref="B10:C10"/>
    <mergeCell ref="B11:C11"/>
    <mergeCell ref="B12:C12"/>
    <mergeCell ref="B13:C13"/>
    <mergeCell ref="B4:C5"/>
  </mergeCells>
  <pageMargins left="0.511811024" right="0.511811024" top="0.78740157499999996" bottom="0.78740157499999996" header="0.31496062000000002" footer="0.31496062000000002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Polos</vt:lpstr>
      <vt:lpstr>Planilha1</vt:lpstr>
      <vt:lpstr>Planilha1!Area_de_impressao</vt:lpstr>
      <vt:lpstr>Polos!Area_de_impressao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Barreto de Negreiros Filho</dc:creator>
  <cp:lastModifiedBy>USER</cp:lastModifiedBy>
  <cp:revision>19</cp:revision>
  <cp:lastPrinted>2019-02-20T14:32:24Z</cp:lastPrinted>
  <dcterms:created xsi:type="dcterms:W3CDTF">2012-05-31T13:53:51Z</dcterms:created>
  <dcterms:modified xsi:type="dcterms:W3CDTF">2021-12-14T18:06:15Z</dcterms:modified>
</cp:coreProperties>
</file>