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05"/>
  </bookViews>
  <sheets>
    <sheet name="LICITAÇÃO" sheetId="18" r:id="rId1"/>
    <sheet name="Anexo 02_1" sheetId="28" r:id="rId2"/>
    <sheet name="Anexo 02_2" sheetId="29" r:id="rId3"/>
    <sheet name="Anexo 02_3" sheetId="30" r:id="rId4"/>
    <sheet name="Anexo 02_4" sheetId="31" r:id="rId5"/>
    <sheet name="Anexo 02_5" sheetId="32" r:id="rId6"/>
    <sheet name="Anexo 02_6" sheetId="33" r:id="rId7"/>
    <sheet name="Anexo 02_7" sheetId="34" r:id="rId8"/>
    <sheet name="Anexo 02_8" sheetId="13" r:id="rId9"/>
    <sheet name="Anexo 02_9" sheetId="25" r:id="rId10"/>
    <sheet name="Anexo 02_10" sheetId="22" r:id="rId11"/>
    <sheet name="Anexo 02_11" sheetId="27" r:id="rId12"/>
    <sheet name="Anexo 05_1_Emp" sheetId="6" r:id="rId13"/>
    <sheet name="Anexo 05_2_Emp" sheetId="12" r:id="rId14"/>
    <sheet name="Anexo 05_3_Emp" sheetId="21" r:id="rId15"/>
  </sheets>
  <externalReferences>
    <externalReference r:id="rId16"/>
    <externalReference r:id="rId17"/>
  </externalReferences>
  <definedNames>
    <definedName name="_xlnm.Print_Area" localSheetId="1">'Anexo 02_1'!$A$1:$C$84</definedName>
    <definedName name="_xlnm.Print_Area" localSheetId="10">'Anexo 02_10'!$A$1:$F$18</definedName>
    <definedName name="_xlnm.Print_Area" localSheetId="11">'Anexo 02_11'!$A$1:$F$34</definedName>
    <definedName name="_xlnm.Print_Area" localSheetId="2">'Anexo 02_2'!$A$1:$C$84</definedName>
    <definedName name="_xlnm.Print_Area" localSheetId="3">'Anexo 02_3'!$A$1:$C$84</definedName>
    <definedName name="_xlnm.Print_Area" localSheetId="4">'Anexo 02_4'!$A$1:$C$84</definedName>
    <definedName name="_xlnm.Print_Area" localSheetId="5">'Anexo 02_5'!$A$1:$C$84</definedName>
    <definedName name="_xlnm.Print_Area" localSheetId="6">'Anexo 02_6'!$A$1:$C$84</definedName>
    <definedName name="_xlnm.Print_Area" localSheetId="7">'Anexo 02_7'!$A$1:$C$84</definedName>
    <definedName name="_xlnm.Print_Area" localSheetId="8">'Anexo 02_8'!$A$1:$H$27</definedName>
    <definedName name="_xlnm.Print_Area" localSheetId="9">'Anexo 02_9'!$A$1:$H$21</definedName>
    <definedName name="_xlnm.Print_Area" localSheetId="12">'Anexo 05_1_Emp'!$A$1:$C$88</definedName>
    <definedName name="_xlnm.Print_Area" localSheetId="13">'Anexo 05_2_Emp'!$A$1:$H$30</definedName>
    <definedName name="_xlnm.Print_Area" localSheetId="14">'Anexo 05_3_Emp'!$A$1:$H$23</definedName>
    <definedName name="_xlnm.Print_Area" localSheetId="0">LICITAÇÃO!$A$1:$K$23</definedName>
    <definedName name="BDI">[1]Insumos!$D$5</definedName>
    <definedName name="faad5_">[1]Insumos!$F$201</definedName>
    <definedName name="GCO_Valor_Global">[2]Consolidado_Geral!$G$9</definedName>
  </definedNames>
  <calcPr calcId="125725"/>
</workbook>
</file>

<file path=xl/calcChain.xml><?xml version="1.0" encoding="utf-8"?>
<calcChain xmlns="http://schemas.openxmlformats.org/spreadsheetml/2006/main">
  <c r="D57" i="28"/>
  <c r="D57" i="34"/>
  <c r="F57" s="1"/>
  <c r="B57"/>
  <c r="D57" i="33"/>
  <c r="F57" s="1"/>
  <c r="B57"/>
  <c r="D57" i="32"/>
  <c r="F57" s="1"/>
  <c r="B57"/>
  <c r="D57" i="31"/>
  <c r="F57" s="1"/>
  <c r="B57"/>
  <c r="D57" i="30"/>
  <c r="F57" s="1"/>
  <c r="B57"/>
  <c r="D57" i="29"/>
  <c r="F57" s="1"/>
  <c r="B57"/>
  <c r="B57" i="28"/>
  <c r="C10" i="32" l="1"/>
  <c r="C13" s="1"/>
  <c r="C14" s="1"/>
  <c r="D62"/>
  <c r="C62" s="1"/>
  <c r="D61"/>
  <c r="C61" s="1"/>
  <c r="B62" l="1"/>
  <c r="B61"/>
  <c r="E58" i="34"/>
  <c r="C58" s="1"/>
  <c r="E58" i="33"/>
  <c r="C58" s="1"/>
  <c r="E58" i="32"/>
  <c r="C58" s="1"/>
  <c r="B58" s="1"/>
  <c r="E58" i="31"/>
  <c r="C58" s="1"/>
  <c r="E58" i="30"/>
  <c r="C58" s="1"/>
  <c r="E58" i="29"/>
  <c r="C58" s="1"/>
  <c r="E58" i="28"/>
  <c r="C58" l="1"/>
  <c r="G12" i="18" l="1"/>
  <c r="G11"/>
  <c r="G10"/>
  <c r="G9"/>
  <c r="G8"/>
  <c r="G7"/>
  <c r="G6"/>
  <c r="B78" i="34"/>
  <c r="B72"/>
  <c r="D62"/>
  <c r="C62" s="1"/>
  <c r="D61"/>
  <c r="C61" s="1"/>
  <c r="B60"/>
  <c r="E59"/>
  <c r="C59" s="1"/>
  <c r="B53"/>
  <c r="B48"/>
  <c r="B40"/>
  <c r="B27"/>
  <c r="B54" s="1"/>
  <c r="C13"/>
  <c r="C14" s="1"/>
  <c r="B58" s="1"/>
  <c r="B78" i="33"/>
  <c r="B72"/>
  <c r="D62"/>
  <c r="C62" s="1"/>
  <c r="D61"/>
  <c r="C61" s="1"/>
  <c r="B60"/>
  <c r="E59"/>
  <c r="C59" s="1"/>
  <c r="B53"/>
  <c r="B48"/>
  <c r="B40"/>
  <c r="B27"/>
  <c r="C13"/>
  <c r="C14" s="1"/>
  <c r="B58" s="1"/>
  <c r="B78" i="32"/>
  <c r="B72"/>
  <c r="B60"/>
  <c r="E59"/>
  <c r="C59" s="1"/>
  <c r="B53"/>
  <c r="B48"/>
  <c r="B40"/>
  <c r="B27"/>
  <c r="B78" i="31"/>
  <c r="B72"/>
  <c r="D62"/>
  <c r="C62" s="1"/>
  <c r="D61"/>
  <c r="C61" s="1"/>
  <c r="B60"/>
  <c r="E59"/>
  <c r="C59" s="1"/>
  <c r="B53"/>
  <c r="B48"/>
  <c r="B40"/>
  <c r="B27"/>
  <c r="C13"/>
  <c r="C14" s="1"/>
  <c r="B58" s="1"/>
  <c r="B78" i="30"/>
  <c r="B72"/>
  <c r="D62"/>
  <c r="C62" s="1"/>
  <c r="D61"/>
  <c r="C61"/>
  <c r="B60"/>
  <c r="E59"/>
  <c r="C59" s="1"/>
  <c r="B53"/>
  <c r="B48"/>
  <c r="B40"/>
  <c r="B27"/>
  <c r="C13"/>
  <c r="C14" s="1"/>
  <c r="B58" s="1"/>
  <c r="B78" i="29"/>
  <c r="B72"/>
  <c r="D62"/>
  <c r="C62" s="1"/>
  <c r="D61"/>
  <c r="C61" s="1"/>
  <c r="B60"/>
  <c r="E59"/>
  <c r="C59"/>
  <c r="B53"/>
  <c r="B48"/>
  <c r="B40"/>
  <c r="B27"/>
  <c r="C13"/>
  <c r="C14" s="1"/>
  <c r="B58" s="1"/>
  <c r="B78" i="28"/>
  <c r="B72"/>
  <c r="D62"/>
  <c r="C62" s="1"/>
  <c r="D61"/>
  <c r="C61" s="1"/>
  <c r="B60"/>
  <c r="E59"/>
  <c r="C59" s="1"/>
  <c r="F57"/>
  <c r="B53"/>
  <c r="B48"/>
  <c r="B40"/>
  <c r="B27"/>
  <c r="C13"/>
  <c r="C14" s="1"/>
  <c r="B58" s="1"/>
  <c r="B61" i="34" l="1"/>
  <c r="B62" i="29"/>
  <c r="B54" i="28"/>
  <c r="B59" i="29"/>
  <c r="B54" i="30"/>
  <c r="B54" i="32"/>
  <c r="C21" i="28"/>
  <c r="B61" i="29"/>
  <c r="B59" i="33"/>
  <c r="C30" i="28"/>
  <c r="B54" i="29"/>
  <c r="C38" i="28"/>
  <c r="B62" i="30"/>
  <c r="B54" i="31"/>
  <c r="B54" i="33"/>
  <c r="B62"/>
  <c r="B59" i="30"/>
  <c r="B61" i="33"/>
  <c r="C44" i="34"/>
  <c r="C35"/>
  <c r="C26"/>
  <c r="C18"/>
  <c r="B63"/>
  <c r="C51"/>
  <c r="C24"/>
  <c r="B59"/>
  <c r="C30"/>
  <c r="C37"/>
  <c r="C20"/>
  <c r="C64"/>
  <c r="C60"/>
  <c r="C52"/>
  <c r="C43"/>
  <c r="C34"/>
  <c r="C25"/>
  <c r="C33"/>
  <c r="C39"/>
  <c r="C31"/>
  <c r="B62"/>
  <c r="C47"/>
  <c r="C38"/>
  <c r="C32"/>
  <c r="C23"/>
  <c r="C22"/>
  <c r="C21"/>
  <c r="C46"/>
  <c r="C45"/>
  <c r="C36"/>
  <c r="C19"/>
  <c r="C39" i="33"/>
  <c r="C31"/>
  <c r="C22"/>
  <c r="C47"/>
  <c r="C38"/>
  <c r="C30"/>
  <c r="C21"/>
  <c r="C51"/>
  <c r="C46"/>
  <c r="C37"/>
  <c r="C20"/>
  <c r="C45"/>
  <c r="C36"/>
  <c r="C19"/>
  <c r="C24"/>
  <c r="C32"/>
  <c r="C44"/>
  <c r="C35"/>
  <c r="C26"/>
  <c r="C18"/>
  <c r="B63"/>
  <c r="C33"/>
  <c r="C64"/>
  <c r="C60"/>
  <c r="C65" s="1"/>
  <c r="C52"/>
  <c r="C43"/>
  <c r="C34"/>
  <c r="C25"/>
  <c r="C23"/>
  <c r="C46" i="32"/>
  <c r="C37"/>
  <c r="C20"/>
  <c r="C26"/>
  <c r="C64"/>
  <c r="C43"/>
  <c r="C25"/>
  <c r="C33"/>
  <c r="C21"/>
  <c r="C45"/>
  <c r="C36"/>
  <c r="C19"/>
  <c r="C44"/>
  <c r="C35"/>
  <c r="C18"/>
  <c r="C60"/>
  <c r="C52"/>
  <c r="C34"/>
  <c r="B63"/>
  <c r="C51"/>
  <c r="C24"/>
  <c r="C32"/>
  <c r="C23"/>
  <c r="C39"/>
  <c r="C31"/>
  <c r="C22"/>
  <c r="B59"/>
  <c r="C47"/>
  <c r="C38"/>
  <c r="C30"/>
  <c r="B59" i="31"/>
  <c r="C39"/>
  <c r="C31"/>
  <c r="C22"/>
  <c r="C47"/>
  <c r="C38"/>
  <c r="C30"/>
  <c r="C21"/>
  <c r="C46"/>
  <c r="C37"/>
  <c r="C20"/>
  <c r="C45"/>
  <c r="C36"/>
  <c r="C19"/>
  <c r="C32"/>
  <c r="C23"/>
  <c r="C44"/>
  <c r="C35"/>
  <c r="C26"/>
  <c r="C18"/>
  <c r="C64"/>
  <c r="C60"/>
  <c r="C65" s="1"/>
  <c r="C52"/>
  <c r="C43"/>
  <c r="C34"/>
  <c r="C25"/>
  <c r="B63"/>
  <c r="C51"/>
  <c r="C33"/>
  <c r="C24"/>
  <c r="B62"/>
  <c r="B61"/>
  <c r="C39" i="30"/>
  <c r="C31"/>
  <c r="C22"/>
  <c r="C36"/>
  <c r="C19"/>
  <c r="C35"/>
  <c r="C26"/>
  <c r="C47"/>
  <c r="C38"/>
  <c r="C30"/>
  <c r="C21"/>
  <c r="C20"/>
  <c r="C46"/>
  <c r="C37"/>
  <c r="B61"/>
  <c r="C44"/>
  <c r="C18"/>
  <c r="C45"/>
  <c r="C32"/>
  <c r="C23"/>
  <c r="C64"/>
  <c r="C60"/>
  <c r="C52"/>
  <c r="C43"/>
  <c r="C34"/>
  <c r="C25"/>
  <c r="C51"/>
  <c r="C33"/>
  <c r="B63"/>
  <c r="C24"/>
  <c r="C47" i="29"/>
  <c r="C38"/>
  <c r="C30"/>
  <c r="C21"/>
  <c r="C46"/>
  <c r="C35"/>
  <c r="C39"/>
  <c r="C22"/>
  <c r="C37"/>
  <c r="C20"/>
  <c r="C44"/>
  <c r="C18"/>
  <c r="C23"/>
  <c r="C45"/>
  <c r="C36"/>
  <c r="C19"/>
  <c r="C26"/>
  <c r="C64"/>
  <c r="C60"/>
  <c r="C52"/>
  <c r="C43"/>
  <c r="C34"/>
  <c r="C25"/>
  <c r="B63"/>
  <c r="C51"/>
  <c r="C33"/>
  <c r="C24"/>
  <c r="C32"/>
  <c r="C31"/>
  <c r="C47" i="28"/>
  <c r="B59"/>
  <c r="B62"/>
  <c r="C22"/>
  <c r="C31"/>
  <c r="C39"/>
  <c r="C23"/>
  <c r="C32"/>
  <c r="C24"/>
  <c r="C33"/>
  <c r="C51"/>
  <c r="C53" s="1"/>
  <c r="B63"/>
  <c r="C35"/>
  <c r="C25"/>
  <c r="C34"/>
  <c r="C43"/>
  <c r="C52"/>
  <c r="C60"/>
  <c r="C64"/>
  <c r="C18"/>
  <c r="C26"/>
  <c r="C44"/>
  <c r="B61"/>
  <c r="C19"/>
  <c r="C36"/>
  <c r="C45"/>
  <c r="C20"/>
  <c r="C37"/>
  <c r="C46"/>
  <c r="F18" i="18"/>
  <c r="C65" i="28" l="1"/>
  <c r="C71" s="1"/>
  <c r="B65" i="29"/>
  <c r="C27" i="28"/>
  <c r="C65" i="29"/>
  <c r="C71" s="1"/>
  <c r="C65" i="32"/>
  <c r="C70" s="1"/>
  <c r="C40" i="28"/>
  <c r="C48" i="31"/>
  <c r="C53" i="34"/>
  <c r="C65" i="30"/>
  <c r="C71" s="1"/>
  <c r="C65" i="34"/>
  <c r="C71" s="1"/>
  <c r="C27" i="29"/>
  <c r="B65" i="34"/>
  <c r="C48" i="29"/>
  <c r="C53" i="32"/>
  <c r="C48" i="33"/>
  <c r="C27" i="34"/>
  <c r="C40"/>
  <c r="C48"/>
  <c r="C71" i="33"/>
  <c r="C70"/>
  <c r="B65"/>
  <c r="C40"/>
  <c r="C27"/>
  <c r="C53"/>
  <c r="C40" i="32"/>
  <c r="B65"/>
  <c r="C27"/>
  <c r="C48"/>
  <c r="C70" i="31"/>
  <c r="C71"/>
  <c r="C40"/>
  <c r="C53"/>
  <c r="C27"/>
  <c r="B65"/>
  <c r="C27" i="30"/>
  <c r="C40"/>
  <c r="C48"/>
  <c r="B65"/>
  <c r="C53"/>
  <c r="C53" i="29"/>
  <c r="C40"/>
  <c r="C70" i="28"/>
  <c r="C72" s="1"/>
  <c r="C48"/>
  <c r="C54" s="1"/>
  <c r="C67" s="1"/>
  <c r="B65"/>
  <c r="E23" i="27"/>
  <c r="D23"/>
  <c r="G16" i="18" s="1"/>
  <c r="C23" i="27"/>
  <c r="C71" i="32" l="1"/>
  <c r="C72" s="1"/>
  <c r="C70" i="29"/>
  <c r="C72" s="1"/>
  <c r="C70" i="30"/>
  <c r="C72" s="1"/>
  <c r="C54" i="31"/>
  <c r="C67" s="1"/>
  <c r="C54" i="29"/>
  <c r="C67" s="1"/>
  <c r="C72" i="31"/>
  <c r="C75" s="1"/>
  <c r="C70" i="34"/>
  <c r="C72" s="1"/>
  <c r="C72" i="33"/>
  <c r="C54"/>
  <c r="C67" s="1"/>
  <c r="C54" i="34"/>
  <c r="C67" s="1"/>
  <c r="C54" i="32"/>
  <c r="C67" s="1"/>
  <c r="C54" i="30"/>
  <c r="C67" s="1"/>
  <c r="C77" i="28"/>
  <c r="C76"/>
  <c r="C75"/>
  <c r="H16" i="18"/>
  <c r="J16" s="1"/>
  <c r="H12" i="13"/>
  <c r="C77" i="31" l="1"/>
  <c r="C76" i="29"/>
  <c r="C77" i="33"/>
  <c r="C76" i="31"/>
  <c r="C78" i="28"/>
  <c r="C80" s="1"/>
  <c r="F6" i="18" s="1"/>
  <c r="C75" i="33"/>
  <c r="C76"/>
  <c r="C76" i="34"/>
  <c r="C75"/>
  <c r="C77"/>
  <c r="C76" i="32"/>
  <c r="C77"/>
  <c r="C75"/>
  <c r="C76" i="30"/>
  <c r="C77"/>
  <c r="C75"/>
  <c r="C77" i="29"/>
  <c r="C75"/>
  <c r="F20" i="12"/>
  <c r="C78" i="31" l="1"/>
  <c r="C80" s="1"/>
  <c r="F9" i="18" s="1"/>
  <c r="C78" i="33"/>
  <c r="C80" s="1"/>
  <c r="F11" i="18" s="1"/>
  <c r="C78" i="30"/>
  <c r="C80" s="1"/>
  <c r="F8" i="18" s="1"/>
  <c r="C78" i="29"/>
  <c r="C80" s="1"/>
  <c r="F7" i="18" s="1"/>
  <c r="C78" i="34"/>
  <c r="C80" s="1"/>
  <c r="F12" i="18" s="1"/>
  <c r="H12" s="1"/>
  <c r="J12" s="1"/>
  <c r="C78" i="32"/>
  <c r="C80" s="1"/>
  <c r="F10" i="18" s="1"/>
  <c r="F20" i="13"/>
  <c r="H11" i="25" l="1"/>
  <c r="H10"/>
  <c r="H12" l="1"/>
  <c r="G19" i="18" s="1"/>
  <c r="H19" s="1"/>
  <c r="J19" s="1"/>
  <c r="I10" l="1"/>
  <c r="K10" s="1"/>
  <c r="D26"/>
  <c r="I12"/>
  <c r="K12" s="1"/>
  <c r="I11"/>
  <c r="K11" s="1"/>
  <c r="I9"/>
  <c r="K9" s="1"/>
  <c r="I8"/>
  <c r="K8" s="1"/>
  <c r="I7"/>
  <c r="I6"/>
  <c r="K6" s="1"/>
  <c r="H13" i="13"/>
  <c r="H11"/>
  <c r="H9"/>
  <c r="H10"/>
  <c r="H14" l="1"/>
  <c r="G20" s="1"/>
  <c r="I13" i="18"/>
  <c r="K7"/>
  <c r="K13" s="1"/>
  <c r="H20" i="13" l="1"/>
  <c r="H21" s="1"/>
  <c r="G18" i="18" s="1"/>
  <c r="H18" s="1"/>
  <c r="J18" s="1"/>
  <c r="H9" l="1"/>
  <c r="J9" s="1"/>
  <c r="H10" l="1"/>
  <c r="J10" s="1"/>
  <c r="H7"/>
  <c r="J7" s="1"/>
  <c r="H8"/>
  <c r="H6"/>
  <c r="J6" s="1"/>
  <c r="H11"/>
  <c r="J11" s="1"/>
  <c r="J8" l="1"/>
  <c r="J14" s="1"/>
  <c r="J21" s="1"/>
  <c r="H14"/>
  <c r="H20" s="1"/>
  <c r="H13"/>
  <c r="J13" l="1"/>
</calcChain>
</file>

<file path=xl/sharedStrings.xml><?xml version="1.0" encoding="utf-8"?>
<sst xmlns="http://schemas.openxmlformats.org/spreadsheetml/2006/main" count="769" uniqueCount="221">
  <si>
    <t>01 – CATEGORIA TÉCNICO EM ELETRÔNICA</t>
  </si>
  <si>
    <t>TRIBUNAL DE JUSTIÇA DO ESTADO DO PIAUÍ – DEPARTAMENTO DE ENGENHARIA</t>
  </si>
  <si>
    <t>I - SALÁRIO NORMATIVO DA CATEGORIA</t>
  </si>
  <si>
    <t>II - MÃO-DE-OBRA</t>
  </si>
  <si>
    <t>REMUNERAÇÃO</t>
  </si>
  <si>
    <t>Valor do Salário</t>
  </si>
  <si>
    <t>TOTAL DA REMUNERAÇÃO</t>
  </si>
  <si>
    <t>III - ENCARGOS SOCIAIS INCIDENTES SOBRE REMUNERAÇÃO</t>
  </si>
  <si>
    <t>GRUPO A - ENCARGOS SOCIAIS BÁSICOS</t>
  </si>
  <si>
    <t>A. 02 - FGTS - Art. 15 Lei 8.030/90 art. 7º inciso III CF</t>
  </si>
  <si>
    <t>A. 08 - Salário Educação - Art. 8º inciso I Decreto 87.043/82</t>
  </si>
  <si>
    <t>A. 09 - Seguro contra os acidentes de Trabalho/SAT/INSS - Art. 22 inciso II Lei 8.212/91, anexo ativ. 74.70-5</t>
  </si>
  <si>
    <t>SUBTOTAL DO GRUPO A</t>
  </si>
  <si>
    <t>GRUPO B - ENCARGOS QUE RECEBEM A INCIDÊNCIA DO GRUPO A</t>
  </si>
  <si>
    <t>SUBTOTAL DO GRUPO B</t>
  </si>
  <si>
    <t>GRUPO C - ENCARGOS QUE NÃO RECEBEM A INCIDÊNCIA DO GRUPO A</t>
  </si>
  <si>
    <t>TAXA TOTAL DE ENCARGOS SOCIAIS</t>
  </si>
  <si>
    <t>IV - INSUMOS</t>
  </si>
  <si>
    <t>TOTAL INSUMOS</t>
  </si>
  <si>
    <t>VALOR TOTAL REMUNERAÇÃO + ENCARGOS SOCIAIS + INSUMOS</t>
  </si>
  <si>
    <t>V - BONIFICAÇÕES E OUTRAS DESPESAS SOBRE RE MUNERAÇÃO + INSUMOS</t>
  </si>
  <si>
    <t>TOTAL BONIFICAÇÕES E OUTRAS DESPESAS</t>
  </si>
  <si>
    <t>VI - TRIBUTAÇÃO SOBRE O FATURAMENTO</t>
  </si>
  <si>
    <t>01 - ISSQN OU ISS</t>
  </si>
  <si>
    <t>02 - COFINS</t>
  </si>
  <si>
    <t>03 - PIS</t>
  </si>
  <si>
    <t>TOTAL TRIBUTAÇÃO SOBRE O FATURAMENTO</t>
  </si>
  <si>
    <t>PREÇO TOTAL HOMEM / MÊS CATEGORIA TÉCNICO EM ELETRÔNICA</t>
  </si>
  <si>
    <t>(em papel personalizado da empresa que identifique o licitante)</t>
  </si>
  <si>
    <t>________________________________________________</t>
  </si>
  <si>
    <t>Local e Data</t>
  </si>
  <si>
    <t>Carimbo e assinatura do responsável legal</t>
  </si>
  <si>
    <t>B. 01 - Repouso Semanal Remunerado</t>
  </si>
  <si>
    <t>B. 02 - Feriados</t>
  </si>
  <si>
    <t>A. 03 - SESC/SESI - Art. 3º Lei 8036/90</t>
  </si>
  <si>
    <t>A. 04 - SENAC/SENAI - Decreto 2.318/86</t>
  </si>
  <si>
    <t>A. 05 - INCRA Lei 7.787 de 30/06/89 e DL 1.146/70</t>
  </si>
  <si>
    <t>A. 06 - SEBRAE - Art. 8º Lei 8029/90 e 8154 de 28/12/90</t>
  </si>
  <si>
    <t>B. 10 - Dias de Chuva</t>
  </si>
  <si>
    <t>A. 07 - SECONCI - Art. 8º, IV da Constituição e Art. 513, da CLT, Alínea "e"</t>
  </si>
  <si>
    <t>GRUPO D - INCIDÊNCIA DE UM GRUPO SOBRE OUTRO</t>
  </si>
  <si>
    <t>D. 01 - Reincidência de Grupo A sobre Grupo B</t>
  </si>
  <si>
    <t>D. 02- Reincidência de Grupo A sobre Aviso Prévio Trabalhado e
Reincidência do FGTS sobre Aviso Prévio Indenizado</t>
  </si>
  <si>
    <t>SUBTOTAL DO GRUPO D</t>
  </si>
  <si>
    <t>SUBTOTAL DO GRUPO C</t>
  </si>
  <si>
    <t>A. 01 - CPRB - Lei 12.844/13 e Acórdão 2293-TCU-Plenário</t>
  </si>
  <si>
    <t>ANEXO 02</t>
  </si>
  <si>
    <t>D. 02 - Reincidência de Grupo A sobre Aviso Prévio Trabalhado e
Reincidência do FGTS sobre Aviso Prévio Indenizado</t>
  </si>
  <si>
    <t>01 - Lucros e Despesas Indiretas</t>
  </si>
  <si>
    <t>02 - Custos Administrativos Operacionais</t>
  </si>
  <si>
    <t>ANEXO 05-01</t>
  </si>
  <si>
    <t>COMPOSIÇÃO</t>
  </si>
  <si>
    <t>COEFICIENTE</t>
  </si>
  <si>
    <t>PREÇO UNIT. (R$)</t>
  </si>
  <si>
    <t>PREÇO TOTAL (R$)</t>
  </si>
  <si>
    <t>C</t>
  </si>
  <si>
    <t>H</t>
  </si>
  <si>
    <t>INSUMO</t>
  </si>
  <si>
    <t>I</t>
  </si>
  <si>
    <t>OBSERVAÇÕES:</t>
  </si>
  <si>
    <t>TRIBUNAL DE JUSTIÇA DO ESTADO DO PIAUÍ – SUPERINTENDÊNCIA DE ENGENHARIA E ARQUITETURA</t>
  </si>
  <si>
    <t>04 - CPRB</t>
  </si>
  <si>
    <t>DEPRECIAÇÃO</t>
  </si>
  <si>
    <t>JUROS</t>
  </si>
  <si>
    <t>MANUTENCAO</t>
  </si>
  <si>
    <t>L</t>
  </si>
  <si>
    <t>4222</t>
  </si>
  <si>
    <t>CUSTOS C/MATERIAL NA OPERACAO - GASOLINA COMUM</t>
  </si>
  <si>
    <t>COMPOSIÇÃO     7012</t>
  </si>
  <si>
    <t>VEICULO DE PASSEIO COM MOTOR 1.0 FLEX, POTENCIA 72/85 CV, 5 PORTAS, COR SOLIDA, BASICO</t>
  </si>
  <si>
    <t>TOTAL - CHP</t>
  </si>
  <si>
    <t xml:space="preserve">B. 03 - 13º Salário </t>
  </si>
  <si>
    <t xml:space="preserve">B. 04 - Férias Gozadas </t>
  </si>
  <si>
    <t>B. 05 - Salário Maternidade</t>
  </si>
  <si>
    <t xml:space="preserve">B. 06 - Auxílio Enfermidade </t>
  </si>
  <si>
    <t xml:space="preserve">B. 07 - Licença Paternidade </t>
  </si>
  <si>
    <t>B. 08 - Auxílio Acidente de Trabalho</t>
  </si>
  <si>
    <t xml:space="preserve">B. 09 - Faltas Justificadas </t>
  </si>
  <si>
    <t xml:space="preserve">C. 01 - Aviso Prévio Indenizado </t>
  </si>
  <si>
    <t>C. 02 - Aviso Prévio Trabalhado</t>
  </si>
  <si>
    <t xml:space="preserve">C. 03 - Férias Idenizadas </t>
  </si>
  <si>
    <t xml:space="preserve">C. 04 - Depósito Rescisão Sem Justa Causa </t>
  </si>
  <si>
    <t>C. 05 - Indenização Adicional</t>
  </si>
  <si>
    <t>01 – CATEGORIA PROFISSIONAL DE SERVIÇOS GERAIS</t>
  </si>
  <si>
    <t>01 – CATEGORIA AUXILIAR DE SERVIÇOS GERAIS</t>
  </si>
  <si>
    <t>01 – CATEGORIA SUPERVISOR</t>
  </si>
  <si>
    <t>Polo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</si>
  <si>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</si>
  <si>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</si>
  <si>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</si>
  <si>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</si>
  <si>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</si>
  <si>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Fixo</t>
  </si>
  <si>
    <t>Volante</t>
  </si>
  <si>
    <t>Volante (h)</t>
  </si>
  <si>
    <t>Volante (h/mês)</t>
  </si>
  <si>
    <t>Volante (h/ano)</t>
  </si>
  <si>
    <t>Tec. Eletrônica</t>
  </si>
  <si>
    <t>Tec. Eletrotécnica</t>
  </si>
  <si>
    <t>Serv. Gerais</t>
  </si>
  <si>
    <t>Aux. Serv. Gerais</t>
  </si>
  <si>
    <t>Total Mão-de-Obra</t>
  </si>
  <si>
    <t>01 – CATEGORIA TÉCNICO DE REFRIGERAÇÃO</t>
  </si>
  <si>
    <t>01 – CATEGORIA TÉCNICO EM ELETROMECÂNICA</t>
  </si>
  <si>
    <t>PREÇO TOTAL HOMEM / MÊS CATEGORIA TÉCNICO DE REFRIGERAÇÃO</t>
  </si>
  <si>
    <t>PREÇO TOTAL HOMEM / MÊS CATEGORIA TÉCNICO EM ELETROTÉCNICA</t>
  </si>
  <si>
    <t>PREÇO TOTAL HOMEM / MÊS CATEGORIA PROFISSIONAL DE SERVIÇOS GERAIS</t>
  </si>
  <si>
    <t>PREÇO TOTAL HOMEM / MÊS CATEGORIA AUXILIAR DE SERVIÇOS GERAIS</t>
  </si>
  <si>
    <t>PREÇO TOTAL HOMEM / MÊS CATEGORIA SUPERVISOR</t>
  </si>
  <si>
    <t>Tec. Refrigeração</t>
  </si>
  <si>
    <t>Tec. Eletromecânica</t>
  </si>
  <si>
    <t>PREÇO TOTAL HOMEM / MÊS CATEGORIA TÉCNICO EM ELETROMECÂNICA</t>
  </si>
  <si>
    <t>B. 04 - Férias Gozadas</t>
  </si>
  <si>
    <t xml:space="preserve">B. 05 - Salário Maternidade </t>
  </si>
  <si>
    <t xml:space="preserve">B. 08 - Auxílio Acidente de Trabalho </t>
  </si>
  <si>
    <t xml:space="preserve">C. 05 - Indenização Adicional </t>
  </si>
  <si>
    <t>Supervisor</t>
  </si>
  <si>
    <t>Subtotal Mão-de-Obra</t>
  </si>
  <si>
    <t>Total Anual estimado ...........................................................................</t>
  </si>
  <si>
    <r>
      <t>PREÇO TOTAL HOMEM / MÊS CATEGORIA</t>
    </r>
    <r>
      <rPr>
        <b/>
        <sz val="10"/>
        <color indexed="10"/>
        <rFont val="Arial"/>
        <family val="2"/>
      </rPr>
      <t xml:space="preserve"> ______________________________________</t>
    </r>
  </si>
  <si>
    <r>
      <t>PREÇO TOTAL HOMEM / HORA CATEGORIA</t>
    </r>
    <r>
      <rPr>
        <b/>
        <sz val="10"/>
        <color indexed="10"/>
        <rFont val="Arial"/>
        <family val="2"/>
      </rPr>
      <t xml:space="preserve"> _______________________________________</t>
    </r>
  </si>
  <si>
    <r>
      <t>PLANILHA DE CUSTOS MENSAIS – CATEGORIA</t>
    </r>
    <r>
      <rPr>
        <b/>
        <sz val="10"/>
        <color indexed="10"/>
        <rFont val="Arial"/>
        <family val="2"/>
      </rPr>
      <t xml:space="preserve"> ______________________________</t>
    </r>
  </si>
  <si>
    <t>__________________________________________</t>
  </si>
  <si>
    <t>PLANILHA POLO - SEM DESONERAÇÃO</t>
  </si>
  <si>
    <t>04 - Dedução legal vale transporte ( 6% )</t>
  </si>
  <si>
    <t>07 - Seguro de Vida em Grupo</t>
  </si>
  <si>
    <t>08 - Outros</t>
  </si>
  <si>
    <t xml:space="preserve">COMPOSIÇÃO     </t>
  </si>
  <si>
    <t>C-01</t>
  </si>
  <si>
    <t>C-02</t>
  </si>
  <si>
    <t>Aviso Prévio Trabalhado</t>
  </si>
  <si>
    <t>3) ADOTOU-SE PARA O CÁLCULO DA INCIDÊNCIA DESTE ENCARGO O PERCENTUAL DE 10% PARA AVISO PRÉVIO IDENIZADO E 90% PARA AVISO PRÉVIO TRABALHADO.</t>
  </si>
  <si>
    <t xml:space="preserve">1) PARA O CÁLCULO DO COEFICIENTE DA COMPOSIÇÃO C-01 - AVISO PRÉVIO IDENIZADO, ADOTOU-SE O PRODUTO DE (33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</si>
  <si>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 xml:space="preserve">2) PARA O CÁLCULO DO COEFICIENTE DA COMPOSIÇÃO C-02 - AVISO PRÉVIO TRABALHADO, ADOTOU-SE O PRODUTO DE (7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</si>
  <si>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>INCIDÊNCIA</t>
  </si>
  <si>
    <t>PERCENTUAL ADOTADO</t>
  </si>
  <si>
    <t xml:space="preserve">Aviso Prévio Indenizado </t>
  </si>
  <si>
    <t>05 - Ferramentas (18,33 Horas do mês x valor Hora INSUMO SINAPI-PI 43460)</t>
  </si>
  <si>
    <t>06 - Equipamentos individuais (18,33 Horas do mês x valor Hora INSUMO SINAPI-PI 43484)</t>
  </si>
  <si>
    <t>05 - Ferramentas (18,33 Horas do mês x valor Hora INSUMO SINAPI-PI 43465)</t>
  </si>
  <si>
    <t>06 - Equipamentos individuais (18,33 Horas do mês x valor Hora INSUMO SINAPI-PI 43489)</t>
  </si>
  <si>
    <t>05 - Ferramentas (18,33 Horas do mês x valor Hora INSUMO SINAPI-PI 43467)</t>
  </si>
  <si>
    <t>06 - Equipamentos individuais (18,33 Horas do mês x valor Hora INSUMO SINAPI-PI 43491)</t>
  </si>
  <si>
    <t>01 - Vale Alimentação ( R$ _____*22 )</t>
  </si>
  <si>
    <t>03 - Vale Transporte ( 2x R$ _____ * 22 dias )</t>
  </si>
  <si>
    <t>05 - Ferramentas (18,33 Horas do mês x _________)</t>
  </si>
  <si>
    <t>06 - Equipamentos individuais (18,33 Horas do mês x ________)</t>
  </si>
  <si>
    <t>03 - Vale Transporte ( 2x R$ 4,00 * 22 dias ) - DECRETO Nº 19.414, DE 31 DE JANEIRO DE 2020.</t>
  </si>
  <si>
    <t>UNID</t>
  </si>
  <si>
    <t>KM</t>
  </si>
  <si>
    <t>CHP</t>
  </si>
  <si>
    <t>1) Para o preço unitário do veículo foi considerado o valor de mercado</t>
  </si>
  <si>
    <t>LOCAL</t>
  </si>
  <si>
    <t>1) A quantidade de horas do veículo utilitário foi calculado considerando 03 (três) viagens por mês e 97,20 km de distância em média para as Comarcas de cada Polo, com velocidade média de 80 km/h;</t>
  </si>
  <si>
    <t>2) O preço unitário da hora do veículo utilitário foi considerado o valor da COMPOSIÇÃO 7012 descontando o valor do motorista SINAPI 4095, porque o veículo será dirigido pelo Supervisor, de acordo com o item 7.5 j) do Termo de Referência;</t>
  </si>
  <si>
    <t>3) A quantidade de dias de Estadias foi calculada considerando a permanência de 03 dias por mês de 04 funcionários em Comarca que não seja a Comarca Polo;</t>
  </si>
  <si>
    <t>4) O preço unitário por dia da Estadias foi calculada considerando os valores médios praticados nos hotéis e restaurantes nas cidades das diversas Comarcas, conforme levantamento realizado pela Equipe Técnica do DE-TJ/PI nas viagens de vistoria;</t>
  </si>
  <si>
    <t>Quant.</t>
  </si>
  <si>
    <t>Deslocamento (Km)</t>
  </si>
  <si>
    <t>1) O preço unitário por dia da Estadias foi calculada considerando os valores médios praticados nos hotéis e restaurantes nas cidades das diversas Comarcas, conforme levantamento realizado pela Equipe Técnica do DE-TJ/PI nas viagens de vistoria;</t>
  </si>
  <si>
    <t>COMPOSIÇÃO    P-7012</t>
  </si>
  <si>
    <t>DESLOCAMENTO</t>
  </si>
  <si>
    <t>TOTAL  (R$/KM)</t>
  </si>
  <si>
    <t>COMPOSIÇÃO PRÓPRIA</t>
  </si>
  <si>
    <t>HOSPEDAGEM (DIÁRIA COM CAFÉ DE MANHÃ)</t>
  </si>
  <si>
    <t>ALIMENTAÇÃO (JANTAR)</t>
  </si>
  <si>
    <t xml:space="preserve">TOTAL </t>
  </si>
  <si>
    <t>ESTADIA</t>
  </si>
  <si>
    <t>Estadia (Unid)</t>
  </si>
  <si>
    <t>Valor mensal estimado ........................................................................</t>
  </si>
  <si>
    <t>ANEXO 05-02</t>
  </si>
  <si>
    <t>PLANILHA DE CUSTOS ESTIMADOS DO ITEM - DESLOCAMENTO</t>
  </si>
  <si>
    <t>ANEXO 05-03</t>
  </si>
  <si>
    <t>PLANILHA DE CUSTOS ESTIMADOS DO ITEM - ESTADIA</t>
  </si>
  <si>
    <t>09 – CÁLCULO DO ITEM - ESTADIA</t>
  </si>
  <si>
    <t>IMPOSTOS E SEGUROS</t>
  </si>
  <si>
    <t>1º QUARTIL</t>
  </si>
  <si>
    <t>MÉDIO</t>
  </si>
  <si>
    <t>BDI PARA ITENS DE MERO FORNECIMENTO DE MATERIAIS E EQUIPAMENTOS</t>
  </si>
  <si>
    <t xml:space="preserve">BDI ESTABELECIDO EM CONFORMIDADE COM ACÓRDÃO Nº 2622/2013 – TCU – Plenário, observando o itens abaixo especificados:
</t>
  </si>
  <si>
    <t>Parâmetros para taxas de BDI a seguir especificados, em conformidade com o item 9.2.1. do Acórdão Nº 2622/2013 - TCU - Plenário:</t>
  </si>
  <si>
    <t>Materiais e Equipamentos</t>
  </si>
  <si>
    <t>Valor unit.(R$)</t>
  </si>
  <si>
    <t>3º QUARTIL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</si>
  <si>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ADMINISTRAÇÃO CENTRAL (AC)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</si>
  <si>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SEGURO + GARANTIA (S,G)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</si>
  <si>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>. RISCOS (R)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</si>
  <si>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DESPESAS FINANCEIRAS (DF)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</si>
  <si>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LUCRO (L)</t>
    </r>
  </si>
  <si>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IMPOSTOS (I)</t>
    </r>
  </si>
  <si>
    <r>
      <rPr>
        <b/>
        <sz val="9"/>
        <rFont val="Arial"/>
        <family val="2"/>
      </rPr>
      <t xml:space="preserve">6.1. </t>
    </r>
    <r>
      <rPr>
        <sz val="9"/>
        <rFont val="Arial"/>
        <family val="2"/>
      </rPr>
      <t>ISSQN</t>
    </r>
  </si>
  <si>
    <r>
      <rPr>
        <b/>
        <sz val="9"/>
        <rFont val="Arial"/>
        <family val="2"/>
      </rPr>
      <t xml:space="preserve">6.2. </t>
    </r>
    <r>
      <rPr>
        <sz val="9"/>
        <rFont val="Arial"/>
        <family val="2"/>
      </rPr>
      <t>PIS</t>
    </r>
  </si>
  <si>
    <r>
      <rPr>
        <b/>
        <sz val="9"/>
        <rFont val="Arial"/>
        <family val="2"/>
      </rPr>
      <t xml:space="preserve">6.3. </t>
    </r>
    <r>
      <rPr>
        <sz val="9"/>
        <rFont val="Arial"/>
        <family val="2"/>
      </rPr>
      <t>COFINS</t>
    </r>
  </si>
  <si>
    <r>
      <rPr>
        <b/>
        <sz val="9"/>
        <rFont val="Arial"/>
        <family val="2"/>
      </rPr>
      <t xml:space="preserve">6.4. </t>
    </r>
    <r>
      <rPr>
        <sz val="9"/>
        <rFont val="Arial"/>
        <family val="2"/>
      </rPr>
      <t>CPRB</t>
    </r>
  </si>
  <si>
    <t>BDI (%)</t>
  </si>
  <si>
    <t>2) Conforme item 9.3.2.4. do Acórdão Nº 2622/2013 - TCU - Plenário, as empresas sujeitas ao regime de tributação de incidência não cumulativa de PIS e COFINS apresentem demonstrativo de apuração de contribuições sociais comprovando que os percentuais dos referidos tributos adotados na taxa de BDI correspondem à média dos percentuais efetivos recolhidos em virtude do direito de compensação dos créditos previstos no art. 3º das Leis ns. 10.637/2002 e 10.833/2003, de forma a garantir que os preços contratados pela Administração Pública reflitam os benefícios tributários concedidos pela legislação tributária;</t>
  </si>
  <si>
    <t>BDI (15,28%)</t>
  </si>
  <si>
    <t xml:space="preserve">1) SERÁ ADOTADO NO PRESENTE TERMO COMO LIMITE MÍNIMO E MÁXIMO DE BDI PARA FORNECIMENTO DE MATERIAIS E EQUIPAMENTOS, 10,89% (1º QUARTIL) e 15,28% (MÉDIO), RESPECTIVAMENTE. </t>
  </si>
  <si>
    <t>ÁGUA BRANCA</t>
  </si>
  <si>
    <t>11 – CÁLCULO DO BDI PARA FORNECIMENTO DE MATERIAIS E EQUIPAMENTOS</t>
  </si>
  <si>
    <t>10 – GRUPO C - SUBITEM 01 E 02</t>
  </si>
  <si>
    <t>2)  Na composição do deslocamento adotou-se velocidade média de 80km/h para determinação do coeficientede incidente sobre o CHP do veículo;</t>
  </si>
  <si>
    <t>07 - Seguro de Vida em Grupo (INSUMO SINAPI-PI 40864)</t>
  </si>
  <si>
    <t>PREÇO UNITÁRIO DA HORA DO VOLANTE (COMPOSIÇÕES SINAPI-PI 88266)</t>
  </si>
  <si>
    <t>PREÇO UNITÁRIO DA HORA DO VOLANTE (COMPOSIÇÃO SINAPI-PI 88309)</t>
  </si>
  <si>
    <t>PREÇO UNITÁRIO DA HORA DO VOLANTE (COMPOSIÇÃO SINAPI-PI 88316)</t>
  </si>
  <si>
    <t>08 – CÁLCULO DO ITEM - DESLOCAMENTO (KM)</t>
  </si>
  <si>
    <t>02 - Uniformes (3*(00941-ORSE-INSUMOS)/ 12 meses)</t>
  </si>
  <si>
    <t>02 - Uniformes (3x R$ ______ / 12 meses)</t>
  </si>
  <si>
    <t>05 - Ferramentas (18,33 Horas do mês x valor Hora INSUMO SINAPI-PI00043463)</t>
  </si>
  <si>
    <t>06 - Equipamentos individuais (18,33 Horas do mês x valor Hora INSUMO SINAPI-PI 00043487)</t>
  </si>
  <si>
    <t>GRATIFICAÇÃO DE FUNÇÃO (ADICIONAL DE 20% SOBRE O SALÁRIO NORMATIVO)</t>
  </si>
  <si>
    <t>PLANILHA DE CUSTOS MENSAIS ESTIMADOS SEM DESONERAÇÃO – PESQUISA MERCADO LOCAL – DEZEMBRO 2021</t>
  </si>
  <si>
    <t>TÉCNICO EM ELETRÔNICA (CLT 2021/2023 -MTE: PI000005/2022)</t>
  </si>
  <si>
    <t>TÉCNICO EM ELETROTÉCNICA (CLT 2021/2023 -MTE: PI000005/2022)</t>
  </si>
  <si>
    <t>PROFISSIONAL DE SERVIÇOS GERAIS (CLT 2021/2023 -MTE: PI000005/2022)</t>
  </si>
  <si>
    <t>AUXILIAR DE SERVIÇOS GERAIS (CLT 2021/2023 -MTE: PI000005/2022)</t>
  </si>
  <si>
    <t>SUPERVISOR (CLT 2021/2023 -MTE: PI000005/2022)</t>
  </si>
  <si>
    <t>TÉCNICO DE REFRIGERAÇÃO (CLT 2021/2023 -MTE: PI000005/2022)</t>
  </si>
  <si>
    <t>TÉCNICO EM ELETROMECÂNICA (CLT 2021/2023 -MTE: PI000005/2022)</t>
  </si>
  <si>
    <t>01 - Vale Alimentação (INSUMO SINAPI-PI 40862)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</si>
</sst>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&quot;R$ &quot;#,##0.00_);[Red]&quot;(R$ &quot;#,##0.00\)"/>
    <numFmt numFmtId="165" formatCode="[$R$-416]\ #,##0.00;\-[$R$-416]\ #,##0.00"/>
    <numFmt numFmtId="166" formatCode="_-* #,##0.000000_-;\-* #,##0.000000_-;_-* &quot;-&quot;??_-;_-@_-"/>
    <numFmt numFmtId="167" formatCode="0.0"/>
    <numFmt numFmtId="168" formatCode="0.000"/>
    <numFmt numFmtId="169" formatCode="0.0000"/>
    <numFmt numFmtId="170" formatCode="0.00000"/>
    <numFmt numFmtId="171" formatCode="_-* #,##0.00_-;\-* #,##0.00_-;_-* \-??_-;_-@_-"/>
    <numFmt numFmtId="172" formatCode="_-* #,##0.0000000_-;\-* #,##0.0000000_-;_-* \-??_-;_-@_-"/>
    <numFmt numFmtId="173" formatCode="&quot;R$ &quot;#,##0.00;&quot;-R$ &quot;#,##0.00"/>
    <numFmt numFmtId="174" formatCode="_-&quot;R$ &quot;* #,##0.00_-;&quot;-R$ &quot;* #,##0.00_-;_-&quot;R$ &quot;* \-??_-;_-@_-"/>
    <numFmt numFmtId="175" formatCode="&quot;R$ &quot;#,##0.00"/>
    <numFmt numFmtId="176" formatCode="&quot;R$ &quot;#,##0.00;[Red]&quot;-R$ &quot;#,##0.00"/>
    <numFmt numFmtId="177" formatCode="_-* #,##0.0000_-;\-* #,##0.0000_-;_-* \-??_-;_-@_-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  <charset val="1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174" fontId="13" fillId="0" borderId="0" applyFill="0" applyBorder="0" applyAlignment="0" applyProtection="0"/>
    <xf numFmtId="0" fontId="8" fillId="0" borderId="0"/>
    <xf numFmtId="0" fontId="13" fillId="0" borderId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71" fontId="13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7" fontId="1" fillId="0" borderId="0" applyFill="0" applyBorder="0" applyAlignment="0" applyProtection="0"/>
  </cellStyleXfs>
  <cellXfs count="2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10" fontId="0" fillId="0" borderId="1" xfId="0" applyNumberFormat="1" applyBorder="1"/>
    <xf numFmtId="10" fontId="2" fillId="0" borderId="1" xfId="0" applyNumberFormat="1" applyFont="1" applyBorder="1"/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 applyBorder="1"/>
    <xf numFmtId="166" fontId="1" fillId="0" borderId="0" xfId="5" applyNumberForma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0" fontId="2" fillId="0" borderId="1" xfId="0" applyNumberFormat="1" applyFont="1" applyFill="1" applyBorder="1"/>
    <xf numFmtId="168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64" fontId="0" fillId="0" borderId="0" xfId="0" applyNumberFormat="1" applyFill="1"/>
    <xf numFmtId="0" fontId="0" fillId="0" borderId="1" xfId="0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0" fontId="7" fillId="0" borderId="0" xfId="0" applyFont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171" fontId="9" fillId="0" borderId="1" xfId="9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71" fontId="10" fillId="0" borderId="1" xfId="6" applyNumberFormat="1" applyFont="1" applyFill="1" applyBorder="1" applyAlignment="1" applyProtection="1">
      <alignment vertical="center" wrapText="1"/>
    </xf>
    <xf numFmtId="4" fontId="10" fillId="0" borderId="1" xfId="9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vertical="center" wrapText="1"/>
    </xf>
    <xf numFmtId="172" fontId="9" fillId="0" borderId="1" xfId="9" applyNumberFormat="1" applyFont="1" applyFill="1" applyBorder="1" applyAlignment="1" applyProtection="1">
      <alignment vertical="center" wrapText="1"/>
    </xf>
    <xf numFmtId="171" fontId="9" fillId="0" borderId="1" xfId="9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>
      <alignment vertical="center" wrapText="1"/>
    </xf>
    <xf numFmtId="10" fontId="10" fillId="0" borderId="0" xfId="4" applyNumberFormat="1" applyFont="1" applyFill="1" applyBorder="1" applyAlignment="1" applyProtection="1"/>
    <xf numFmtId="0" fontId="11" fillId="0" borderId="0" xfId="2" applyFont="1"/>
    <xf numFmtId="0" fontId="10" fillId="0" borderId="0" xfId="2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2" fillId="0" borderId="0" xfId="0" applyFont="1"/>
    <xf numFmtId="43" fontId="1" fillId="0" borderId="0" xfId="5"/>
    <xf numFmtId="43" fontId="0" fillId="0" borderId="0" xfId="0" applyNumberFormat="1"/>
    <xf numFmtId="172" fontId="10" fillId="0" borderId="1" xfId="6" applyNumberFormat="1" applyFont="1" applyFill="1" applyBorder="1" applyAlignment="1" applyProtection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13" fillId="0" borderId="0" xfId="3"/>
    <xf numFmtId="3" fontId="10" fillId="0" borderId="0" xfId="0" applyNumberFormat="1" applyFont="1"/>
    <xf numFmtId="9" fontId="1" fillId="0" borderId="1" xfId="4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NumberFormat="1" applyFill="1"/>
    <xf numFmtId="0" fontId="0" fillId="0" borderId="9" xfId="0" applyFill="1" applyBorder="1"/>
    <xf numFmtId="10" fontId="1" fillId="0" borderId="0" xfId="4" applyNumberFormat="1" applyFill="1"/>
    <xf numFmtId="4" fontId="0" fillId="0" borderId="0" xfId="0" applyNumberFormat="1" applyFill="1"/>
    <xf numFmtId="0" fontId="10" fillId="0" borderId="0" xfId="0" applyFont="1" applyFill="1"/>
    <xf numFmtId="0" fontId="5" fillId="0" borderId="0" xfId="0" applyFont="1" applyBorder="1" applyAlignment="1">
      <alignment horizontal="center"/>
    </xf>
    <xf numFmtId="177" fontId="10" fillId="0" borderId="1" xfId="6" applyNumberFormat="1" applyFont="1" applyFill="1" applyBorder="1" applyAlignment="1" applyProtection="1">
      <alignment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 applyProtection="1">
      <alignment horizontal="center" vertical="center" wrapText="1"/>
    </xf>
    <xf numFmtId="171" fontId="9" fillId="0" borderId="1" xfId="12" applyNumberFormat="1" applyFont="1" applyFill="1" applyBorder="1" applyAlignment="1" applyProtection="1">
      <alignment horizontal="center" vertical="center" wrapText="1"/>
    </xf>
    <xf numFmtId="4" fontId="9" fillId="0" borderId="1" xfId="11" applyNumberFormat="1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1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171" fontId="10" fillId="0" borderId="1" xfId="13" applyNumberFormat="1" applyFont="1" applyFill="1" applyBorder="1" applyAlignment="1" applyProtection="1">
      <alignment vertical="center" wrapText="1"/>
    </xf>
    <xf numFmtId="4" fontId="10" fillId="0" borderId="1" xfId="11" applyNumberFormat="1" applyFont="1" applyFill="1" applyBorder="1" applyAlignment="1">
      <alignment vertical="center" wrapText="1"/>
    </xf>
    <xf numFmtId="49" fontId="10" fillId="0" borderId="1" xfId="11" applyNumberFormat="1" applyFont="1" applyFill="1" applyBorder="1" applyAlignment="1">
      <alignment vertical="center" wrapText="1"/>
    </xf>
    <xf numFmtId="0" fontId="9" fillId="0" borderId="1" xfId="11" applyFont="1" applyFill="1" applyBorder="1" applyAlignment="1">
      <alignment horizontal="left" vertical="center" wrapText="1"/>
    </xf>
    <xf numFmtId="172" fontId="9" fillId="0" borderId="1" xfId="12" applyNumberFormat="1" applyFont="1" applyFill="1" applyBorder="1" applyAlignment="1" applyProtection="1">
      <alignment vertical="center" wrapText="1"/>
    </xf>
    <xf numFmtId="171" fontId="9" fillId="0" borderId="1" xfId="12" applyNumberFormat="1" applyFont="1" applyFill="1" applyBorder="1" applyAlignment="1" applyProtection="1">
      <alignment horizontal="right" vertical="center" wrapText="1"/>
    </xf>
    <xf numFmtId="4" fontId="9" fillId="0" borderId="1" xfId="11" applyNumberFormat="1" applyFont="1" applyFill="1" applyBorder="1" applyAlignment="1">
      <alignment vertical="center" wrapText="1"/>
    </xf>
    <xf numFmtId="0" fontId="11" fillId="0" borderId="0" xfId="11" applyFont="1"/>
    <xf numFmtId="0" fontId="10" fillId="0" borderId="0" xfId="11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10" fillId="0" borderId="1" xfId="12" applyNumberFormat="1" applyFont="1" applyFill="1" applyBorder="1" applyAlignment="1" applyProtection="1">
      <alignment horizontal="right" vertical="center" wrapText="1"/>
    </xf>
    <xf numFmtId="171" fontId="10" fillId="0" borderId="1" xfId="12" applyNumberFormat="1" applyFont="1" applyFill="1" applyBorder="1" applyAlignment="1" applyProtection="1">
      <alignment horizontal="right" vertical="center" wrapText="1"/>
    </xf>
    <xf numFmtId="0" fontId="9" fillId="0" borderId="1" xfId="11" applyFont="1" applyFill="1" applyBorder="1" applyAlignment="1">
      <alignment horizontal="right" vertical="center" wrapText="1"/>
    </xf>
    <xf numFmtId="0" fontId="9" fillId="0" borderId="0" xfId="0" applyFont="1" applyBorder="1" applyAlignment="1"/>
    <xf numFmtId="10" fontId="9" fillId="0" borderId="0" xfId="0" applyNumberFormat="1" applyFont="1" applyBorder="1" applyAlignment="1"/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10" fontId="10" fillId="0" borderId="9" xfId="4" applyNumberFormat="1" applyFont="1" applyBorder="1"/>
    <xf numFmtId="0" fontId="10" fillId="0" borderId="15" xfId="0" applyFont="1" applyBorder="1" applyAlignment="1">
      <alignment vertical="top" wrapText="1"/>
    </xf>
    <xf numFmtId="0" fontId="9" fillId="3" borderId="9" xfId="11" applyFont="1" applyFill="1" applyBorder="1" applyAlignment="1">
      <alignment horizontal="center"/>
    </xf>
    <xf numFmtId="0" fontId="9" fillId="3" borderId="9" xfId="11" applyFont="1" applyFill="1" applyBorder="1"/>
    <xf numFmtId="0" fontId="2" fillId="0" borderId="0" xfId="0" applyFont="1" applyFill="1" applyBorder="1" applyAlignment="1">
      <alignment horizontal="center"/>
    </xf>
    <xf numFmtId="0" fontId="17" fillId="0" borderId="6" xfId="3" applyFont="1" applyFill="1" applyBorder="1" applyAlignment="1">
      <alignment horizontal="center" vertical="top" wrapText="1"/>
    </xf>
    <xf numFmtId="171" fontId="16" fillId="0" borderId="38" xfId="8" applyFont="1" applyFill="1" applyBorder="1" applyAlignment="1" applyProtection="1">
      <alignment horizontal="center" vertical="top" wrapText="1"/>
    </xf>
    <xf numFmtId="171" fontId="16" fillId="0" borderId="31" xfId="8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40" xfId="0" applyFill="1" applyBorder="1" applyAlignment="1">
      <alignment wrapText="1"/>
    </xf>
    <xf numFmtId="0" fontId="0" fillId="0" borderId="40" xfId="0" applyFill="1" applyBorder="1"/>
    <xf numFmtId="0" fontId="0" fillId="0" borderId="9" xfId="0" applyFill="1" applyBorder="1" applyAlignment="1">
      <alignment wrapText="1"/>
    </xf>
    <xf numFmtId="0" fontId="3" fillId="0" borderId="9" xfId="0" applyFont="1" applyFill="1" applyBorder="1"/>
    <xf numFmtId="164" fontId="0" fillId="0" borderId="9" xfId="0" applyNumberFormat="1" applyFill="1" applyBorder="1"/>
    <xf numFmtId="0" fontId="2" fillId="0" borderId="41" xfId="0" applyFont="1" applyFill="1" applyBorder="1" applyAlignment="1">
      <alignment wrapText="1"/>
    </xf>
    <xf numFmtId="0" fontId="2" fillId="0" borderId="41" xfId="0" applyFont="1" applyFill="1" applyBorder="1"/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15" fillId="0" borderId="37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1" xfId="3" applyFont="1" applyFill="1" applyBorder="1" applyAlignment="1">
      <alignment horizontal="center" vertical="center" wrapText="1"/>
    </xf>
    <xf numFmtId="171" fontId="16" fillId="0" borderId="4" xfId="8" applyFont="1" applyFill="1" applyBorder="1" applyAlignment="1" applyProtection="1">
      <alignment horizontal="center" vertical="top" wrapText="1"/>
    </xf>
    <xf numFmtId="171" fontId="16" fillId="0" borderId="2" xfId="8" applyFont="1" applyFill="1" applyBorder="1" applyAlignment="1" applyProtection="1">
      <alignment horizontal="center" vertical="top" wrapText="1"/>
    </xf>
    <xf numFmtId="171" fontId="16" fillId="0" borderId="30" xfId="8" applyFont="1" applyFill="1" applyBorder="1" applyAlignment="1" applyProtection="1">
      <alignment horizontal="center" vertical="top" wrapText="1"/>
    </xf>
    <xf numFmtId="0" fontId="16" fillId="0" borderId="16" xfId="3" applyFont="1" applyFill="1" applyBorder="1" applyAlignment="1">
      <alignment vertical="top" wrapText="1"/>
    </xf>
    <xf numFmtId="171" fontId="16" fillId="0" borderId="34" xfId="8" applyFont="1" applyFill="1" applyBorder="1" applyAlignment="1" applyProtection="1">
      <alignment horizontal="center" vertical="top" wrapText="1"/>
    </xf>
    <xf numFmtId="171" fontId="16" fillId="0" borderId="39" xfId="8" applyFont="1" applyFill="1" applyBorder="1" applyAlignment="1" applyProtection="1">
      <alignment horizontal="center" vertical="top" wrapText="1"/>
    </xf>
    <xf numFmtId="171" fontId="16" fillId="0" borderId="0" xfId="8" applyFont="1" applyFill="1" applyBorder="1" applyAlignment="1" applyProtection="1">
      <alignment horizontal="center" vertical="top" wrapText="1"/>
    </xf>
    <xf numFmtId="171" fontId="16" fillId="0" borderId="32" xfId="8" applyFont="1" applyFill="1" applyBorder="1" applyAlignment="1" applyProtection="1">
      <alignment horizontal="center" vertical="top" wrapText="1"/>
    </xf>
    <xf numFmtId="0" fontId="16" fillId="0" borderId="19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173" fontId="17" fillId="0" borderId="4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43" fontId="21" fillId="0" borderId="12" xfId="5" applyFont="1" applyFill="1" applyBorder="1" applyAlignment="1">
      <alignment vertical="top" wrapText="1"/>
    </xf>
    <xf numFmtId="43" fontId="21" fillId="0" borderId="13" xfId="5" applyFont="1" applyFill="1" applyBorder="1" applyAlignment="1">
      <alignment vertical="top" wrapText="1"/>
    </xf>
    <xf numFmtId="0" fontId="17" fillId="0" borderId="35" xfId="3" applyFont="1" applyFill="1" applyBorder="1" applyAlignment="1">
      <alignment vertical="top" wrapText="1"/>
    </xf>
    <xf numFmtId="0" fontId="13" fillId="0" borderId="0" xfId="3" applyFill="1"/>
    <xf numFmtId="165" fontId="0" fillId="0" borderId="1" xfId="0" applyNumberFormat="1" applyFont="1" applyFill="1" applyBorder="1"/>
    <xf numFmtId="0" fontId="2" fillId="0" borderId="9" xfId="0" applyFont="1" applyFill="1" applyBorder="1"/>
    <xf numFmtId="0" fontId="0" fillId="4" borderId="0" xfId="0" applyFill="1"/>
    <xf numFmtId="173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20" xfId="1" applyNumberFormat="1" applyFont="1" applyFill="1" applyBorder="1" applyAlignment="1" applyProtection="1">
      <alignment horizontal="center" vertical="top" wrapText="1"/>
    </xf>
    <xf numFmtId="173" fontId="17" fillId="0" borderId="21" xfId="8" applyNumberFormat="1" applyFont="1" applyFill="1" applyBorder="1" applyAlignment="1" applyProtection="1">
      <alignment horizontal="center" vertical="top" wrapText="1" readingOrder="1"/>
    </xf>
    <xf numFmtId="173" fontId="17" fillId="0" borderId="8" xfId="8" applyNumberFormat="1" applyFont="1" applyFill="1" applyBorder="1" applyAlignment="1" applyProtection="1">
      <alignment horizontal="center" vertical="top" wrapText="1" readingOrder="1"/>
    </xf>
    <xf numFmtId="176" fontId="17" fillId="0" borderId="13" xfId="3" applyNumberFormat="1" applyFont="1" applyFill="1" applyBorder="1" applyAlignment="1">
      <alignment horizontal="center" vertical="top" wrapText="1"/>
    </xf>
    <xf numFmtId="176" fontId="17" fillId="0" borderId="20" xfId="3" applyNumberFormat="1" applyFont="1" applyFill="1" applyBorder="1" applyAlignment="1">
      <alignment horizontal="center" vertical="top" wrapText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0" fontId="16" fillId="0" borderId="17" xfId="3" applyFont="1" applyFill="1" applyBorder="1" applyAlignment="1">
      <alignment horizontal="left" vertical="top" wrapText="1"/>
    </xf>
    <xf numFmtId="0" fontId="16" fillId="0" borderId="22" xfId="3" applyFont="1" applyFill="1" applyBorder="1" applyAlignment="1">
      <alignment horizontal="left" vertical="top" wrapText="1"/>
    </xf>
    <xf numFmtId="0" fontId="16" fillId="0" borderId="13" xfId="3" applyFont="1" applyFill="1" applyBorder="1" applyAlignment="1">
      <alignment horizontal="left" vertical="top" wrapText="1"/>
    </xf>
    <xf numFmtId="0" fontId="16" fillId="0" borderId="19" xfId="3" applyFont="1" applyFill="1" applyBorder="1" applyAlignment="1">
      <alignment horizontal="left" vertical="top" wrapText="1"/>
    </xf>
    <xf numFmtId="0" fontId="17" fillId="0" borderId="17" xfId="3" applyFont="1" applyFill="1" applyBorder="1" applyAlignment="1">
      <alignment horizontal="left" vertical="top" wrapText="1"/>
    </xf>
    <xf numFmtId="0" fontId="17" fillId="0" borderId="22" xfId="3" applyFont="1" applyFill="1" applyBorder="1" applyAlignment="1">
      <alignment horizontal="left" vertical="top" wrapText="1"/>
    </xf>
    <xf numFmtId="0" fontId="16" fillId="0" borderId="17" xfId="3" applyFont="1" applyFill="1" applyBorder="1" applyAlignment="1">
      <alignment horizontal="left"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26" xfId="3" applyFont="1" applyFill="1" applyBorder="1" applyAlignment="1">
      <alignment horizontal="left" vertical="center" wrapText="1"/>
    </xf>
    <xf numFmtId="0" fontId="16" fillId="0" borderId="27" xfId="3" applyFont="1" applyFill="1" applyBorder="1" applyAlignment="1">
      <alignment horizontal="left" vertical="center" wrapText="1"/>
    </xf>
    <xf numFmtId="2" fontId="16" fillId="0" borderId="28" xfId="3" applyNumberFormat="1" applyFont="1" applyFill="1" applyBorder="1" applyAlignment="1">
      <alignment horizontal="center" vertical="top" wrapText="1"/>
    </xf>
    <xf numFmtId="2" fontId="16" fillId="0" borderId="22" xfId="3" applyNumberFormat="1" applyFont="1" applyFill="1" applyBorder="1" applyAlignment="1">
      <alignment horizontal="center" vertical="top" wrapText="1"/>
    </xf>
    <xf numFmtId="173" fontId="17" fillId="0" borderId="13" xfId="8" applyNumberFormat="1" applyFont="1" applyFill="1" applyBorder="1" applyAlignment="1" applyProtection="1">
      <alignment horizontal="center" vertical="top" wrapText="1" readingOrder="1"/>
    </xf>
    <xf numFmtId="173" fontId="17" fillId="0" borderId="20" xfId="8" applyNumberFormat="1" applyFont="1" applyFill="1" applyBorder="1" applyAlignment="1" applyProtection="1">
      <alignment horizontal="center" vertical="top" wrapText="1" readingOrder="1"/>
    </xf>
    <xf numFmtId="175" fontId="17" fillId="0" borderId="19" xfId="1" applyNumberFormat="1" applyFont="1" applyFill="1" applyBorder="1" applyAlignment="1" applyProtection="1">
      <alignment horizontal="center" vertical="top" wrapText="1"/>
    </xf>
    <xf numFmtId="173" fontId="17" fillId="0" borderId="3" xfId="8" applyNumberFormat="1" applyFont="1" applyFill="1" applyBorder="1" applyAlignment="1" applyProtection="1">
      <alignment horizontal="center" vertical="top" wrapText="1" readingOrder="1"/>
    </xf>
    <xf numFmtId="0" fontId="17" fillId="0" borderId="13" xfId="3" applyFont="1" applyFill="1" applyBorder="1" applyAlignment="1">
      <alignment horizontal="left" vertical="top" wrapText="1"/>
    </xf>
    <xf numFmtId="0" fontId="17" fillId="0" borderId="19" xfId="3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center"/>
    </xf>
    <xf numFmtId="0" fontId="14" fillId="0" borderId="19" xfId="3" applyFont="1" applyFill="1" applyBorder="1" applyAlignment="1">
      <alignment horizontal="center"/>
    </xf>
    <xf numFmtId="0" fontId="14" fillId="0" borderId="20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6" fillId="0" borderId="30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33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vertical="top" wrapText="1"/>
    </xf>
    <xf numFmtId="0" fontId="15" fillId="0" borderId="29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top" wrapText="1"/>
    </xf>
    <xf numFmtId="0" fontId="16" fillId="0" borderId="18" xfId="3" applyFont="1" applyFill="1" applyBorder="1" applyAlignment="1">
      <alignment horizontal="left" vertical="top" wrapText="1"/>
    </xf>
    <xf numFmtId="0" fontId="16" fillId="0" borderId="3" xfId="3" applyFont="1" applyFill="1" applyBorder="1" applyAlignment="1">
      <alignment horizontal="center" vertical="top" wrapText="1"/>
    </xf>
    <xf numFmtId="0" fontId="16" fillId="0" borderId="18" xfId="3" applyFont="1" applyFill="1" applyBorder="1" applyAlignment="1">
      <alignment horizontal="center" vertical="top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9" fillId="0" borderId="1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9" fillId="0" borderId="1" xfId="11" applyFont="1" applyFill="1" applyBorder="1" applyAlignment="1">
      <alignment horizontal="left" vertical="center" wrapText="1"/>
    </xf>
    <xf numFmtId="0" fontId="10" fillId="0" borderId="23" xfId="2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9" fillId="2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14">
    <cellStyle name="Moeda 2" xfId="1"/>
    <cellStyle name="Normal" xfId="0" builtinId="0"/>
    <cellStyle name="Normal 2" xfId="2"/>
    <cellStyle name="Normal 2 2" xfId="11"/>
    <cellStyle name="Normal 3" xfId="3"/>
    <cellStyle name="Porcentagem" xfId="4" builtinId="5"/>
    <cellStyle name="Separador de milhares" xfId="5" builtinId="3"/>
    <cellStyle name="Separador de milhares 2" xfId="6"/>
    <cellStyle name="Separador de milhares 2 2" xfId="13"/>
    <cellStyle name="Separador de milhares 3" xfId="7"/>
    <cellStyle name="Separador de milhares 4" xfId="8"/>
    <cellStyle name="Separador de milhares 6" xfId="9"/>
    <cellStyle name="Separador de milhares 6 2" xfId="10"/>
    <cellStyle name="Separador de milhares 6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904875</xdr:colOff>
      <xdr:row>3</xdr:row>
      <xdr:rowOff>123826</xdr:rowOff>
    </xdr:to>
    <xdr:pic>
      <xdr:nvPicPr>
        <xdr:cNvPr id="1024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1"/>
          <a:ext cx="828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1024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7626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1</xdr:col>
      <xdr:colOff>57150</xdr:colOff>
      <xdr:row>3</xdr:row>
      <xdr:rowOff>114301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7626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581026</xdr:colOff>
      <xdr:row>23</xdr:row>
      <xdr:rowOff>122510</xdr:rowOff>
    </xdr:from>
    <xdr:ext cx="3600450" cy="643876"/>
    <xdr:pic>
      <xdr:nvPicPr>
        <xdr:cNvPr id="4" name="Picture 1" descr="https://oorcamentista.com.br/wp-content/uploads/2018/02/formula-bdi.jpg">
          <a:extLst>
            <a:ext uri="{FF2B5EF4-FFF2-40B4-BE49-F238E27FC236}">
              <a16:creationId xmlns="" xmlns:a16="http://schemas.microsoft.com/office/drawing/2014/main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59"/>
        <a:stretch>
          <a:fillRect/>
        </a:stretch>
      </xdr:blipFill>
      <xdr:spPr bwMode="auto">
        <a:xfrm>
          <a:off x="1409701" y="4284935"/>
          <a:ext cx="3600450" cy="64387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9217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9218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io/AppData/Local/Microsoft/Windows/Temporary%20Internet%20Files/Content.Outlook/EHSKBK5Z/BNB%20PLAG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Adicional_h"/>
      <sheetName val="Hh"/>
      <sheetName val="Benefícios"/>
      <sheetName val="Uniforme e EPI"/>
      <sheetName val="Serviços"/>
      <sheetName val="Dep"/>
      <sheetName val="DOV"/>
      <sheetName val="Insumos"/>
      <sheetName val="PMS"/>
      <sheetName val="ES"/>
      <sheetName val="MC"/>
      <sheetName val="HP"/>
      <sheetName val="ADII"/>
      <sheetName val="Consolidado_Geral"/>
      <sheetName val="Consolidado_D"/>
      <sheetName val=".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G9">
            <v>3633515.98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K26"/>
  <sheetViews>
    <sheetView tabSelected="1" view="pageBreakPreview" zoomScale="90" zoomScaleNormal="90" zoomScaleSheetLayoutView="90" workbookViewId="0">
      <selection activeCell="M21" sqref="M21"/>
    </sheetView>
  </sheetViews>
  <sheetFormatPr defaultRowHeight="15"/>
  <cols>
    <col min="1" max="1" width="11.28515625" style="72" bestFit="1" customWidth="1"/>
    <col min="2" max="2" width="9.42578125" style="72" customWidth="1"/>
    <col min="3" max="3" width="11" style="72" customWidth="1"/>
    <col min="4" max="4" width="5" style="72" customWidth="1"/>
    <col min="5" max="5" width="10" style="72" customWidth="1"/>
    <col min="6" max="6" width="11.85546875" style="72" bestFit="1" customWidth="1"/>
    <col min="7" max="7" width="14.42578125" style="72" bestFit="1" customWidth="1"/>
    <col min="8" max="8" width="13.140625" style="72" bestFit="1" customWidth="1"/>
    <col min="9" max="9" width="10.7109375" style="72" bestFit="1" customWidth="1"/>
    <col min="10" max="10" width="15" style="72" bestFit="1" customWidth="1"/>
    <col min="11" max="11" width="11.85546875" style="72" bestFit="1" customWidth="1"/>
    <col min="12" max="12" width="9.140625" style="72"/>
    <col min="13" max="13" width="13.42578125" style="72" customWidth="1"/>
    <col min="14" max="16384" width="9.140625" style="72"/>
  </cols>
  <sheetData>
    <row r="2" spans="1:11" ht="15.75" thickBot="1"/>
    <row r="3" spans="1:11" ht="15.75" thickBot="1">
      <c r="A3" s="190" t="s">
        <v>123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47.25" customHeight="1" thickBot="1">
      <c r="A4" s="202" t="s">
        <v>86</v>
      </c>
      <c r="B4" s="208" t="s">
        <v>87</v>
      </c>
      <c r="C4" s="208"/>
      <c r="D4" s="193" t="s">
        <v>88</v>
      </c>
      <c r="E4" s="194"/>
      <c r="F4" s="195" t="s">
        <v>89</v>
      </c>
      <c r="G4" s="196"/>
      <c r="H4" s="195" t="s">
        <v>90</v>
      </c>
      <c r="I4" s="196"/>
      <c r="J4" s="210" t="s">
        <v>91</v>
      </c>
      <c r="K4" s="211"/>
    </row>
    <row r="5" spans="1:11" ht="35.65" customHeight="1" thickBot="1">
      <c r="A5" s="203"/>
      <c r="B5" s="209"/>
      <c r="C5" s="209"/>
      <c r="D5" s="136" t="s">
        <v>92</v>
      </c>
      <c r="E5" s="137" t="s">
        <v>93</v>
      </c>
      <c r="F5" s="138" t="s">
        <v>92</v>
      </c>
      <c r="G5" s="139" t="s">
        <v>94</v>
      </c>
      <c r="H5" s="140" t="s">
        <v>92</v>
      </c>
      <c r="I5" s="141" t="s">
        <v>95</v>
      </c>
      <c r="J5" s="142" t="s">
        <v>92</v>
      </c>
      <c r="K5" s="143" t="s">
        <v>96</v>
      </c>
    </row>
    <row r="6" spans="1:11" ht="15.75" customHeight="1" thickBot="1">
      <c r="A6" s="197" t="s">
        <v>198</v>
      </c>
      <c r="B6" s="201" t="s">
        <v>97</v>
      </c>
      <c r="C6" s="201"/>
      <c r="D6" s="125">
        <v>1</v>
      </c>
      <c r="E6" s="125">
        <v>30</v>
      </c>
      <c r="F6" s="144">
        <f>'Anexo 02_1'!$C$80</f>
        <v>6107.23</v>
      </c>
      <c r="G6" s="145">
        <f>'Anexo 02_1'!$C$83</f>
        <v>35.270000000000003</v>
      </c>
      <c r="H6" s="146">
        <f t="shared" ref="H6:I12" si="0">ROUND(D6*F6,2)</f>
        <v>6107.23</v>
      </c>
      <c r="I6" s="126">
        <f t="shared" si="0"/>
        <v>1058.0999999999999</v>
      </c>
      <c r="J6" s="144">
        <f t="shared" ref="J6:K12" si="1">ROUND(H6*12,2)</f>
        <v>73286.759999999995</v>
      </c>
      <c r="K6" s="127">
        <f t="shared" si="1"/>
        <v>12697.2</v>
      </c>
    </row>
    <row r="7" spans="1:11" ht="15.75" customHeight="1" thickBot="1">
      <c r="A7" s="197"/>
      <c r="B7" s="201" t="s">
        <v>98</v>
      </c>
      <c r="C7" s="201"/>
      <c r="D7" s="125">
        <v>1</v>
      </c>
      <c r="E7" s="125">
        <v>30</v>
      </c>
      <c r="F7" s="144">
        <f>'Anexo 02_2'!$C$80</f>
        <v>6107.23</v>
      </c>
      <c r="G7" s="145">
        <f>'Anexo 02_2'!$C$83</f>
        <v>35.270000000000003</v>
      </c>
      <c r="H7" s="146">
        <f t="shared" si="0"/>
        <v>6107.23</v>
      </c>
      <c r="I7" s="126">
        <f t="shared" si="0"/>
        <v>1058.0999999999999</v>
      </c>
      <c r="J7" s="144">
        <f t="shared" si="1"/>
        <v>73286.759999999995</v>
      </c>
      <c r="K7" s="127">
        <f t="shared" si="1"/>
        <v>12697.2</v>
      </c>
    </row>
    <row r="8" spans="1:11" ht="15.75" customHeight="1" thickBot="1">
      <c r="A8" s="197"/>
      <c r="B8" s="201" t="s">
        <v>99</v>
      </c>
      <c r="C8" s="201"/>
      <c r="D8" s="125">
        <v>2</v>
      </c>
      <c r="E8" s="125">
        <v>40</v>
      </c>
      <c r="F8" s="144">
        <f>'Anexo 02_3'!$C$80</f>
        <v>4214.45</v>
      </c>
      <c r="G8" s="145">
        <f>'Anexo 02_3'!$C$83</f>
        <v>20.84</v>
      </c>
      <c r="H8" s="146">
        <f t="shared" si="0"/>
        <v>8428.9</v>
      </c>
      <c r="I8" s="126">
        <f t="shared" si="0"/>
        <v>833.6</v>
      </c>
      <c r="J8" s="144">
        <f t="shared" si="1"/>
        <v>101146.8</v>
      </c>
      <c r="K8" s="127">
        <f t="shared" si="1"/>
        <v>10003.200000000001</v>
      </c>
    </row>
    <row r="9" spans="1:11" ht="15.75" customHeight="1" thickBot="1">
      <c r="A9" s="197"/>
      <c r="B9" s="201" t="s">
        <v>100</v>
      </c>
      <c r="C9" s="201"/>
      <c r="D9" s="125">
        <v>2</v>
      </c>
      <c r="E9" s="125">
        <v>40</v>
      </c>
      <c r="F9" s="144">
        <f>'Anexo 02_4'!$C$80</f>
        <v>3404.4</v>
      </c>
      <c r="G9" s="145">
        <f>'Anexo 02_4'!$C$83</f>
        <v>16.329999999999998</v>
      </c>
      <c r="H9" s="146">
        <f t="shared" si="0"/>
        <v>6808.8</v>
      </c>
      <c r="I9" s="126">
        <f t="shared" si="0"/>
        <v>653.20000000000005</v>
      </c>
      <c r="J9" s="144">
        <f t="shared" si="1"/>
        <v>81705.600000000006</v>
      </c>
      <c r="K9" s="127">
        <f t="shared" si="1"/>
        <v>7838.4</v>
      </c>
    </row>
    <row r="10" spans="1:11" ht="15.75" customHeight="1" thickBot="1">
      <c r="A10" s="197"/>
      <c r="B10" s="201" t="s">
        <v>116</v>
      </c>
      <c r="C10" s="201"/>
      <c r="D10" s="125">
        <v>1</v>
      </c>
      <c r="E10" s="125">
        <v>0</v>
      </c>
      <c r="F10" s="144">
        <f>'Anexo 02_5'!$C$80</f>
        <v>7137.5599999999995</v>
      </c>
      <c r="G10" s="145">
        <f>'Anexo 02_5'!$C$83</f>
        <v>35.270000000000003</v>
      </c>
      <c r="H10" s="146">
        <f t="shared" si="0"/>
        <v>7137.56</v>
      </c>
      <c r="I10" s="126">
        <f t="shared" si="0"/>
        <v>0</v>
      </c>
      <c r="J10" s="144">
        <f t="shared" si="1"/>
        <v>85650.72</v>
      </c>
      <c r="K10" s="127">
        <f t="shared" si="1"/>
        <v>0</v>
      </c>
    </row>
    <row r="11" spans="1:11" ht="15.75" customHeight="1" thickBot="1">
      <c r="A11" s="197"/>
      <c r="B11" s="204" t="s">
        <v>109</v>
      </c>
      <c r="C11" s="205"/>
      <c r="D11" s="125">
        <v>1</v>
      </c>
      <c r="E11" s="125">
        <v>40</v>
      </c>
      <c r="F11" s="144">
        <f>'Anexo 02_6'!$C$80</f>
        <v>6107.23</v>
      </c>
      <c r="G11" s="145">
        <f>'Anexo 02_6'!$C$83</f>
        <v>35.270000000000003</v>
      </c>
      <c r="H11" s="146">
        <f t="shared" si="0"/>
        <v>6107.23</v>
      </c>
      <c r="I11" s="126">
        <f t="shared" si="0"/>
        <v>1410.8</v>
      </c>
      <c r="J11" s="144">
        <f t="shared" si="1"/>
        <v>73286.759999999995</v>
      </c>
      <c r="K11" s="127">
        <f t="shared" si="1"/>
        <v>16929.599999999999</v>
      </c>
    </row>
    <row r="12" spans="1:11" ht="15.75" customHeight="1" thickBot="1">
      <c r="A12" s="197"/>
      <c r="B12" s="206" t="s">
        <v>110</v>
      </c>
      <c r="C12" s="207"/>
      <c r="D12" s="125">
        <v>0</v>
      </c>
      <c r="E12" s="125">
        <v>40</v>
      </c>
      <c r="F12" s="144">
        <f>'Anexo 02_7'!$C$80</f>
        <v>6107.23</v>
      </c>
      <c r="G12" s="145">
        <f>'Anexo 02_7'!$C$83</f>
        <v>35.270000000000003</v>
      </c>
      <c r="H12" s="146">
        <f t="shared" si="0"/>
        <v>0</v>
      </c>
      <c r="I12" s="126">
        <f>ROUND(E12*G12,2)</f>
        <v>1410.8</v>
      </c>
      <c r="J12" s="144">
        <f t="shared" si="1"/>
        <v>0</v>
      </c>
      <c r="K12" s="127">
        <f>ROUND(I12*12,2)</f>
        <v>16929.599999999999</v>
      </c>
    </row>
    <row r="13" spans="1:11" ht="15.75" customHeight="1" thickBot="1">
      <c r="A13" s="197"/>
      <c r="B13" s="174" t="s">
        <v>117</v>
      </c>
      <c r="C13" s="175"/>
      <c r="D13" s="175"/>
      <c r="E13" s="175"/>
      <c r="F13" s="147"/>
      <c r="G13" s="147"/>
      <c r="H13" s="148">
        <f>SUM(H6:H12)</f>
        <v>40696.949999999997</v>
      </c>
      <c r="I13" s="149">
        <f>SUM(I6:I12)</f>
        <v>6424.6</v>
      </c>
      <c r="J13" s="150">
        <f>SUM(J6:J12)</f>
        <v>488363.4</v>
      </c>
      <c r="K13" s="151">
        <f>SUM(K6:K12)</f>
        <v>77095.200000000012</v>
      </c>
    </row>
    <row r="14" spans="1:11" ht="15.75" customHeight="1" thickBot="1">
      <c r="A14" s="198"/>
      <c r="B14" s="174" t="s">
        <v>101</v>
      </c>
      <c r="C14" s="175"/>
      <c r="D14" s="175"/>
      <c r="E14" s="175"/>
      <c r="F14" s="152"/>
      <c r="G14" s="152"/>
      <c r="H14" s="184">
        <f>SUM(H6:H12)+SUM(I6:I12)</f>
        <v>47121.549999999996</v>
      </c>
      <c r="I14" s="185"/>
      <c r="J14" s="186">
        <f>SUM(J6:J12)+SUM(K6:K12)</f>
        <v>565458.60000000009</v>
      </c>
      <c r="K14" s="171"/>
    </row>
    <row r="15" spans="1:11" ht="15.75" customHeight="1" thickBot="1">
      <c r="A15" s="199"/>
      <c r="B15" s="178" t="s">
        <v>181</v>
      </c>
      <c r="C15" s="179"/>
      <c r="D15" s="179"/>
      <c r="E15" s="179"/>
      <c r="F15" s="153" t="s">
        <v>92</v>
      </c>
      <c r="G15" s="153" t="s">
        <v>196</v>
      </c>
      <c r="H15" s="154"/>
      <c r="I15" s="154"/>
      <c r="J15" s="155"/>
      <c r="K15" s="156"/>
    </row>
    <row r="16" spans="1:11" ht="15.75" customHeight="1" thickBot="1">
      <c r="A16" s="199"/>
      <c r="B16" s="180"/>
      <c r="C16" s="181"/>
      <c r="D16" s="181"/>
      <c r="E16" s="181"/>
      <c r="F16" s="157">
        <v>26000</v>
      </c>
      <c r="G16" s="158">
        <f>('Anexo 02_11'!D23)/100*LICITAÇÃO!F16</f>
        <v>3972.7999999999997</v>
      </c>
      <c r="H16" s="187">
        <f>F16+G16</f>
        <v>29972.799999999999</v>
      </c>
      <c r="I16" s="167"/>
      <c r="J16" s="164">
        <f>ROUND(12*H16,2)</f>
        <v>359673.59999999998</v>
      </c>
      <c r="K16" s="165"/>
    </row>
    <row r="17" spans="1:11" ht="15.75" customHeight="1" thickBot="1">
      <c r="A17" s="200"/>
      <c r="B17" s="182"/>
      <c r="C17" s="183"/>
      <c r="D17" s="183"/>
      <c r="E17" s="183"/>
      <c r="F17" s="153" t="s">
        <v>157</v>
      </c>
      <c r="G17" s="153" t="s">
        <v>182</v>
      </c>
      <c r="H17" s="154"/>
      <c r="I17" s="154"/>
      <c r="J17" s="155"/>
      <c r="K17" s="156"/>
    </row>
    <row r="18" spans="1:11" ht="15.75" customHeight="1" thickBot="1">
      <c r="A18" s="199"/>
      <c r="B18" s="172" t="s">
        <v>158</v>
      </c>
      <c r="C18" s="173"/>
      <c r="D18" s="173"/>
      <c r="E18" s="173"/>
      <c r="F18" s="157">
        <f>15*2*100</f>
        <v>3000</v>
      </c>
      <c r="G18" s="158">
        <f>'Anexo 02_8'!H21</f>
        <v>1.41</v>
      </c>
      <c r="H18" s="166">
        <f>ROUND(F18*G18,2)</f>
        <v>4230</v>
      </c>
      <c r="I18" s="167"/>
      <c r="J18" s="170">
        <f>ROUND(H18*12,2)</f>
        <v>50760</v>
      </c>
      <c r="K18" s="171"/>
    </row>
    <row r="19" spans="1:11" ht="15.75" customHeight="1" thickBot="1">
      <c r="A19" s="199"/>
      <c r="B19" s="174" t="s">
        <v>168</v>
      </c>
      <c r="C19" s="175"/>
      <c r="D19" s="175"/>
      <c r="E19" s="175"/>
      <c r="F19" s="157">
        <v>16</v>
      </c>
      <c r="G19" s="158">
        <f>'Anexo 02_9'!H12</f>
        <v>89.65</v>
      </c>
      <c r="H19" s="166">
        <f>ROUND(F19*G19,2)</f>
        <v>1434.4</v>
      </c>
      <c r="I19" s="167"/>
      <c r="J19" s="170">
        <f>ROUND(H19*12,2)</f>
        <v>17212.8</v>
      </c>
      <c r="K19" s="171"/>
    </row>
    <row r="20" spans="1:11" ht="15.75" customHeight="1" thickBot="1">
      <c r="A20" s="176" t="s">
        <v>169</v>
      </c>
      <c r="B20" s="177"/>
      <c r="C20" s="177"/>
      <c r="D20" s="177"/>
      <c r="E20" s="177"/>
      <c r="F20" s="177"/>
      <c r="G20" s="177"/>
      <c r="H20" s="166">
        <f>SUM(H14:I19)</f>
        <v>82758.749999999985</v>
      </c>
      <c r="I20" s="167"/>
      <c r="J20" s="168"/>
      <c r="K20" s="169"/>
    </row>
    <row r="21" spans="1:11" ht="15.75" customHeight="1" thickBot="1">
      <c r="A21" s="188" t="s">
        <v>118</v>
      </c>
      <c r="B21" s="189"/>
      <c r="C21" s="189"/>
      <c r="D21" s="189"/>
      <c r="E21" s="189"/>
      <c r="F21" s="189"/>
      <c r="G21" s="189"/>
      <c r="H21" s="159"/>
      <c r="I21" s="159"/>
      <c r="J21" s="164">
        <f>SUM(J14:K20)</f>
        <v>993105.00000000012</v>
      </c>
      <c r="K21" s="165"/>
    </row>
    <row r="22" spans="1:1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6" spans="1:11">
      <c r="D26" s="72">
        <f>SUM(D6:D12)</f>
        <v>8</v>
      </c>
    </row>
  </sheetData>
  <sheetProtection selectLockedCells="1" selectUnlockedCells="1"/>
  <mergeCells count="34">
    <mergeCell ref="A21:G21"/>
    <mergeCell ref="A3:K3"/>
    <mergeCell ref="D4:E4"/>
    <mergeCell ref="F4:G4"/>
    <mergeCell ref="A6:A19"/>
    <mergeCell ref="B6:C6"/>
    <mergeCell ref="B7:C7"/>
    <mergeCell ref="A4:A5"/>
    <mergeCell ref="B10:C10"/>
    <mergeCell ref="B11:C11"/>
    <mergeCell ref="B12:C12"/>
    <mergeCell ref="B4:C5"/>
    <mergeCell ref="B8:C8"/>
    <mergeCell ref="B9:C9"/>
    <mergeCell ref="J4:K4"/>
    <mergeCell ref="H4:I4"/>
    <mergeCell ref="H14:I14"/>
    <mergeCell ref="J14:K14"/>
    <mergeCell ref="H18:I18"/>
    <mergeCell ref="J18:K18"/>
    <mergeCell ref="H16:I16"/>
    <mergeCell ref="J16:K16"/>
    <mergeCell ref="B18:E18"/>
    <mergeCell ref="B13:E13"/>
    <mergeCell ref="B14:E14"/>
    <mergeCell ref="A20:G20"/>
    <mergeCell ref="B15:E16"/>
    <mergeCell ref="B17:E17"/>
    <mergeCell ref="B19:E19"/>
    <mergeCell ref="J21:K21"/>
    <mergeCell ref="H20:I20"/>
    <mergeCell ref="J20:K20"/>
    <mergeCell ref="H19:I19"/>
    <mergeCell ref="J19:K19"/>
  </mergeCells>
  <phoneticPr fontId="0" type="noConversion"/>
  <pageMargins left="0.51180555555555551" right="0.51180555555555551" top="0.78749999999999998" bottom="0.78749999999999998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0" zoomScaleSheetLayoutView="100" workbookViewId="0">
      <selection activeCell="J12" sqref="J12"/>
    </sheetView>
  </sheetViews>
  <sheetFormatPr defaultRowHeight="12.75"/>
  <cols>
    <col min="1" max="1" width="13.5703125" customWidth="1"/>
    <col min="2" max="2" width="2.28515625" bestFit="1" customWidth="1"/>
    <col min="3" max="3" width="6.85546875" customWidth="1"/>
    <col min="4" max="4" width="52.140625" customWidth="1"/>
    <col min="5" max="5" width="5.28515625" customWidth="1"/>
    <col min="6" max="6" width="11.28515625" bestFit="1" customWidth="1"/>
    <col min="7" max="7" width="8.140625" customWidth="1"/>
    <col min="8" max="8" width="8.7109375" customWidth="1"/>
    <col min="257" max="257" width="13.5703125" customWidth="1"/>
    <col min="258" max="258" width="2.28515625" bestFit="1" customWidth="1"/>
    <col min="259" max="259" width="6.85546875" customWidth="1"/>
    <col min="260" max="260" width="52.140625" customWidth="1"/>
    <col min="261" max="261" width="4.5703125" bestFit="1" customWidth="1"/>
    <col min="262" max="262" width="11.28515625" bestFit="1" customWidth="1"/>
    <col min="263" max="263" width="8.140625" customWidth="1"/>
    <col min="264" max="264" width="8.7109375" customWidth="1"/>
    <col min="513" max="513" width="13.5703125" customWidth="1"/>
    <col min="514" max="514" width="2.28515625" bestFit="1" customWidth="1"/>
    <col min="515" max="515" width="6.85546875" customWidth="1"/>
    <col min="516" max="516" width="52.140625" customWidth="1"/>
    <col min="517" max="517" width="4.5703125" bestFit="1" customWidth="1"/>
    <col min="518" max="518" width="11.28515625" bestFit="1" customWidth="1"/>
    <col min="519" max="519" width="8.140625" customWidth="1"/>
    <col min="520" max="520" width="8.7109375" customWidth="1"/>
    <col min="769" max="769" width="13.5703125" customWidth="1"/>
    <col min="770" max="770" width="2.28515625" bestFit="1" customWidth="1"/>
    <col min="771" max="771" width="6.85546875" customWidth="1"/>
    <col min="772" max="772" width="52.140625" customWidth="1"/>
    <col min="773" max="773" width="4.5703125" bestFit="1" customWidth="1"/>
    <col min="774" max="774" width="11.28515625" bestFit="1" customWidth="1"/>
    <col min="775" max="775" width="8.140625" customWidth="1"/>
    <col min="776" max="776" width="8.7109375" customWidth="1"/>
    <col min="1025" max="1025" width="13.5703125" customWidth="1"/>
    <col min="1026" max="1026" width="2.28515625" bestFit="1" customWidth="1"/>
    <col min="1027" max="1027" width="6.85546875" customWidth="1"/>
    <col min="1028" max="1028" width="52.140625" customWidth="1"/>
    <col min="1029" max="1029" width="4.5703125" bestFit="1" customWidth="1"/>
    <col min="1030" max="1030" width="11.28515625" bestFit="1" customWidth="1"/>
    <col min="1031" max="1031" width="8.140625" customWidth="1"/>
    <col min="1032" max="1032" width="8.7109375" customWidth="1"/>
    <col min="1281" max="1281" width="13.5703125" customWidth="1"/>
    <col min="1282" max="1282" width="2.28515625" bestFit="1" customWidth="1"/>
    <col min="1283" max="1283" width="6.85546875" customWidth="1"/>
    <col min="1284" max="1284" width="52.140625" customWidth="1"/>
    <col min="1285" max="1285" width="4.5703125" bestFit="1" customWidth="1"/>
    <col min="1286" max="1286" width="11.28515625" bestFit="1" customWidth="1"/>
    <col min="1287" max="1287" width="8.140625" customWidth="1"/>
    <col min="1288" max="1288" width="8.7109375" customWidth="1"/>
    <col min="1537" max="1537" width="13.5703125" customWidth="1"/>
    <col min="1538" max="1538" width="2.28515625" bestFit="1" customWidth="1"/>
    <col min="1539" max="1539" width="6.85546875" customWidth="1"/>
    <col min="1540" max="1540" width="52.140625" customWidth="1"/>
    <col min="1541" max="1541" width="4.5703125" bestFit="1" customWidth="1"/>
    <col min="1542" max="1542" width="11.28515625" bestFit="1" customWidth="1"/>
    <col min="1543" max="1543" width="8.140625" customWidth="1"/>
    <col min="1544" max="1544" width="8.7109375" customWidth="1"/>
    <col min="1793" max="1793" width="13.5703125" customWidth="1"/>
    <col min="1794" max="1794" width="2.28515625" bestFit="1" customWidth="1"/>
    <col min="1795" max="1795" width="6.85546875" customWidth="1"/>
    <col min="1796" max="1796" width="52.140625" customWidth="1"/>
    <col min="1797" max="1797" width="4.5703125" bestFit="1" customWidth="1"/>
    <col min="1798" max="1798" width="11.28515625" bestFit="1" customWidth="1"/>
    <col min="1799" max="1799" width="8.140625" customWidth="1"/>
    <col min="1800" max="1800" width="8.7109375" customWidth="1"/>
    <col min="2049" max="2049" width="13.5703125" customWidth="1"/>
    <col min="2050" max="2050" width="2.28515625" bestFit="1" customWidth="1"/>
    <col min="2051" max="2051" width="6.85546875" customWidth="1"/>
    <col min="2052" max="2052" width="52.140625" customWidth="1"/>
    <col min="2053" max="2053" width="4.5703125" bestFit="1" customWidth="1"/>
    <col min="2054" max="2054" width="11.28515625" bestFit="1" customWidth="1"/>
    <col min="2055" max="2055" width="8.140625" customWidth="1"/>
    <col min="2056" max="2056" width="8.7109375" customWidth="1"/>
    <col min="2305" max="2305" width="13.5703125" customWidth="1"/>
    <col min="2306" max="2306" width="2.28515625" bestFit="1" customWidth="1"/>
    <col min="2307" max="2307" width="6.85546875" customWidth="1"/>
    <col min="2308" max="2308" width="52.140625" customWidth="1"/>
    <col min="2309" max="2309" width="4.5703125" bestFit="1" customWidth="1"/>
    <col min="2310" max="2310" width="11.28515625" bestFit="1" customWidth="1"/>
    <col min="2311" max="2311" width="8.140625" customWidth="1"/>
    <col min="2312" max="2312" width="8.7109375" customWidth="1"/>
    <col min="2561" max="2561" width="13.5703125" customWidth="1"/>
    <col min="2562" max="2562" width="2.28515625" bestFit="1" customWidth="1"/>
    <col min="2563" max="2563" width="6.85546875" customWidth="1"/>
    <col min="2564" max="2564" width="52.140625" customWidth="1"/>
    <col min="2565" max="2565" width="4.5703125" bestFit="1" customWidth="1"/>
    <col min="2566" max="2566" width="11.28515625" bestFit="1" customWidth="1"/>
    <col min="2567" max="2567" width="8.140625" customWidth="1"/>
    <col min="2568" max="2568" width="8.7109375" customWidth="1"/>
    <col min="2817" max="2817" width="13.5703125" customWidth="1"/>
    <col min="2818" max="2818" width="2.28515625" bestFit="1" customWidth="1"/>
    <col min="2819" max="2819" width="6.85546875" customWidth="1"/>
    <col min="2820" max="2820" width="52.140625" customWidth="1"/>
    <col min="2821" max="2821" width="4.5703125" bestFit="1" customWidth="1"/>
    <col min="2822" max="2822" width="11.28515625" bestFit="1" customWidth="1"/>
    <col min="2823" max="2823" width="8.140625" customWidth="1"/>
    <col min="2824" max="2824" width="8.7109375" customWidth="1"/>
    <col min="3073" max="3073" width="13.5703125" customWidth="1"/>
    <col min="3074" max="3074" width="2.28515625" bestFit="1" customWidth="1"/>
    <col min="3075" max="3075" width="6.85546875" customWidth="1"/>
    <col min="3076" max="3076" width="52.140625" customWidth="1"/>
    <col min="3077" max="3077" width="4.5703125" bestFit="1" customWidth="1"/>
    <col min="3078" max="3078" width="11.28515625" bestFit="1" customWidth="1"/>
    <col min="3079" max="3079" width="8.140625" customWidth="1"/>
    <col min="3080" max="3080" width="8.7109375" customWidth="1"/>
    <col min="3329" max="3329" width="13.5703125" customWidth="1"/>
    <col min="3330" max="3330" width="2.28515625" bestFit="1" customWidth="1"/>
    <col min="3331" max="3331" width="6.85546875" customWidth="1"/>
    <col min="3332" max="3332" width="52.140625" customWidth="1"/>
    <col min="3333" max="3333" width="4.5703125" bestFit="1" customWidth="1"/>
    <col min="3334" max="3334" width="11.28515625" bestFit="1" customWidth="1"/>
    <col min="3335" max="3335" width="8.140625" customWidth="1"/>
    <col min="3336" max="3336" width="8.7109375" customWidth="1"/>
    <col min="3585" max="3585" width="13.5703125" customWidth="1"/>
    <col min="3586" max="3586" width="2.28515625" bestFit="1" customWidth="1"/>
    <col min="3587" max="3587" width="6.85546875" customWidth="1"/>
    <col min="3588" max="3588" width="52.140625" customWidth="1"/>
    <col min="3589" max="3589" width="4.5703125" bestFit="1" customWidth="1"/>
    <col min="3590" max="3590" width="11.28515625" bestFit="1" customWidth="1"/>
    <col min="3591" max="3591" width="8.140625" customWidth="1"/>
    <col min="3592" max="3592" width="8.7109375" customWidth="1"/>
    <col min="3841" max="3841" width="13.5703125" customWidth="1"/>
    <col min="3842" max="3842" width="2.28515625" bestFit="1" customWidth="1"/>
    <col min="3843" max="3843" width="6.85546875" customWidth="1"/>
    <col min="3844" max="3844" width="52.140625" customWidth="1"/>
    <col min="3845" max="3845" width="4.5703125" bestFit="1" customWidth="1"/>
    <col min="3846" max="3846" width="11.28515625" bestFit="1" customWidth="1"/>
    <col min="3847" max="3847" width="8.140625" customWidth="1"/>
    <col min="3848" max="3848" width="8.7109375" customWidth="1"/>
    <col min="4097" max="4097" width="13.5703125" customWidth="1"/>
    <col min="4098" max="4098" width="2.28515625" bestFit="1" customWidth="1"/>
    <col min="4099" max="4099" width="6.85546875" customWidth="1"/>
    <col min="4100" max="4100" width="52.140625" customWidth="1"/>
    <col min="4101" max="4101" width="4.5703125" bestFit="1" customWidth="1"/>
    <col min="4102" max="4102" width="11.28515625" bestFit="1" customWidth="1"/>
    <col min="4103" max="4103" width="8.140625" customWidth="1"/>
    <col min="4104" max="4104" width="8.7109375" customWidth="1"/>
    <col min="4353" max="4353" width="13.5703125" customWidth="1"/>
    <col min="4354" max="4354" width="2.28515625" bestFit="1" customWidth="1"/>
    <col min="4355" max="4355" width="6.85546875" customWidth="1"/>
    <col min="4356" max="4356" width="52.140625" customWidth="1"/>
    <col min="4357" max="4357" width="4.5703125" bestFit="1" customWidth="1"/>
    <col min="4358" max="4358" width="11.28515625" bestFit="1" customWidth="1"/>
    <col min="4359" max="4359" width="8.140625" customWidth="1"/>
    <col min="4360" max="4360" width="8.7109375" customWidth="1"/>
    <col min="4609" max="4609" width="13.5703125" customWidth="1"/>
    <col min="4610" max="4610" width="2.28515625" bestFit="1" customWidth="1"/>
    <col min="4611" max="4611" width="6.85546875" customWidth="1"/>
    <col min="4612" max="4612" width="52.140625" customWidth="1"/>
    <col min="4613" max="4613" width="4.5703125" bestFit="1" customWidth="1"/>
    <col min="4614" max="4614" width="11.28515625" bestFit="1" customWidth="1"/>
    <col min="4615" max="4615" width="8.140625" customWidth="1"/>
    <col min="4616" max="4616" width="8.7109375" customWidth="1"/>
    <col min="4865" max="4865" width="13.5703125" customWidth="1"/>
    <col min="4866" max="4866" width="2.28515625" bestFit="1" customWidth="1"/>
    <col min="4867" max="4867" width="6.85546875" customWidth="1"/>
    <col min="4868" max="4868" width="52.140625" customWidth="1"/>
    <col min="4869" max="4869" width="4.5703125" bestFit="1" customWidth="1"/>
    <col min="4870" max="4870" width="11.28515625" bestFit="1" customWidth="1"/>
    <col min="4871" max="4871" width="8.140625" customWidth="1"/>
    <col min="4872" max="4872" width="8.7109375" customWidth="1"/>
    <col min="5121" max="5121" width="13.5703125" customWidth="1"/>
    <col min="5122" max="5122" width="2.28515625" bestFit="1" customWidth="1"/>
    <col min="5123" max="5123" width="6.85546875" customWidth="1"/>
    <col min="5124" max="5124" width="52.140625" customWidth="1"/>
    <col min="5125" max="5125" width="4.5703125" bestFit="1" customWidth="1"/>
    <col min="5126" max="5126" width="11.28515625" bestFit="1" customWidth="1"/>
    <col min="5127" max="5127" width="8.140625" customWidth="1"/>
    <col min="5128" max="5128" width="8.7109375" customWidth="1"/>
    <col min="5377" max="5377" width="13.5703125" customWidth="1"/>
    <col min="5378" max="5378" width="2.28515625" bestFit="1" customWidth="1"/>
    <col min="5379" max="5379" width="6.85546875" customWidth="1"/>
    <col min="5380" max="5380" width="52.140625" customWidth="1"/>
    <col min="5381" max="5381" width="4.5703125" bestFit="1" customWidth="1"/>
    <col min="5382" max="5382" width="11.28515625" bestFit="1" customWidth="1"/>
    <col min="5383" max="5383" width="8.140625" customWidth="1"/>
    <col min="5384" max="5384" width="8.7109375" customWidth="1"/>
    <col min="5633" max="5633" width="13.5703125" customWidth="1"/>
    <col min="5634" max="5634" width="2.28515625" bestFit="1" customWidth="1"/>
    <col min="5635" max="5635" width="6.85546875" customWidth="1"/>
    <col min="5636" max="5636" width="52.140625" customWidth="1"/>
    <col min="5637" max="5637" width="4.5703125" bestFit="1" customWidth="1"/>
    <col min="5638" max="5638" width="11.28515625" bestFit="1" customWidth="1"/>
    <col min="5639" max="5639" width="8.140625" customWidth="1"/>
    <col min="5640" max="5640" width="8.7109375" customWidth="1"/>
    <col min="5889" max="5889" width="13.5703125" customWidth="1"/>
    <col min="5890" max="5890" width="2.28515625" bestFit="1" customWidth="1"/>
    <col min="5891" max="5891" width="6.85546875" customWidth="1"/>
    <col min="5892" max="5892" width="52.140625" customWidth="1"/>
    <col min="5893" max="5893" width="4.5703125" bestFit="1" customWidth="1"/>
    <col min="5894" max="5894" width="11.28515625" bestFit="1" customWidth="1"/>
    <col min="5895" max="5895" width="8.140625" customWidth="1"/>
    <col min="5896" max="5896" width="8.7109375" customWidth="1"/>
    <col min="6145" max="6145" width="13.5703125" customWidth="1"/>
    <col min="6146" max="6146" width="2.28515625" bestFit="1" customWidth="1"/>
    <col min="6147" max="6147" width="6.85546875" customWidth="1"/>
    <col min="6148" max="6148" width="52.140625" customWidth="1"/>
    <col min="6149" max="6149" width="4.5703125" bestFit="1" customWidth="1"/>
    <col min="6150" max="6150" width="11.28515625" bestFit="1" customWidth="1"/>
    <col min="6151" max="6151" width="8.140625" customWidth="1"/>
    <col min="6152" max="6152" width="8.7109375" customWidth="1"/>
    <col min="6401" max="6401" width="13.5703125" customWidth="1"/>
    <col min="6402" max="6402" width="2.28515625" bestFit="1" customWidth="1"/>
    <col min="6403" max="6403" width="6.85546875" customWidth="1"/>
    <col min="6404" max="6404" width="52.140625" customWidth="1"/>
    <col min="6405" max="6405" width="4.5703125" bestFit="1" customWidth="1"/>
    <col min="6406" max="6406" width="11.28515625" bestFit="1" customWidth="1"/>
    <col min="6407" max="6407" width="8.140625" customWidth="1"/>
    <col min="6408" max="6408" width="8.7109375" customWidth="1"/>
    <col min="6657" max="6657" width="13.5703125" customWidth="1"/>
    <col min="6658" max="6658" width="2.28515625" bestFit="1" customWidth="1"/>
    <col min="6659" max="6659" width="6.85546875" customWidth="1"/>
    <col min="6660" max="6660" width="52.140625" customWidth="1"/>
    <col min="6661" max="6661" width="4.5703125" bestFit="1" customWidth="1"/>
    <col min="6662" max="6662" width="11.28515625" bestFit="1" customWidth="1"/>
    <col min="6663" max="6663" width="8.140625" customWidth="1"/>
    <col min="6664" max="6664" width="8.7109375" customWidth="1"/>
    <col min="6913" max="6913" width="13.5703125" customWidth="1"/>
    <col min="6914" max="6914" width="2.28515625" bestFit="1" customWidth="1"/>
    <col min="6915" max="6915" width="6.85546875" customWidth="1"/>
    <col min="6916" max="6916" width="52.140625" customWidth="1"/>
    <col min="6917" max="6917" width="4.5703125" bestFit="1" customWidth="1"/>
    <col min="6918" max="6918" width="11.28515625" bestFit="1" customWidth="1"/>
    <col min="6919" max="6919" width="8.140625" customWidth="1"/>
    <col min="6920" max="6920" width="8.7109375" customWidth="1"/>
    <col min="7169" max="7169" width="13.5703125" customWidth="1"/>
    <col min="7170" max="7170" width="2.28515625" bestFit="1" customWidth="1"/>
    <col min="7171" max="7171" width="6.85546875" customWidth="1"/>
    <col min="7172" max="7172" width="52.140625" customWidth="1"/>
    <col min="7173" max="7173" width="4.5703125" bestFit="1" customWidth="1"/>
    <col min="7174" max="7174" width="11.28515625" bestFit="1" customWidth="1"/>
    <col min="7175" max="7175" width="8.140625" customWidth="1"/>
    <col min="7176" max="7176" width="8.7109375" customWidth="1"/>
    <col min="7425" max="7425" width="13.5703125" customWidth="1"/>
    <col min="7426" max="7426" width="2.28515625" bestFit="1" customWidth="1"/>
    <col min="7427" max="7427" width="6.85546875" customWidth="1"/>
    <col min="7428" max="7428" width="52.140625" customWidth="1"/>
    <col min="7429" max="7429" width="4.5703125" bestFit="1" customWidth="1"/>
    <col min="7430" max="7430" width="11.28515625" bestFit="1" customWidth="1"/>
    <col min="7431" max="7431" width="8.140625" customWidth="1"/>
    <col min="7432" max="7432" width="8.7109375" customWidth="1"/>
    <col min="7681" max="7681" width="13.5703125" customWidth="1"/>
    <col min="7682" max="7682" width="2.28515625" bestFit="1" customWidth="1"/>
    <col min="7683" max="7683" width="6.85546875" customWidth="1"/>
    <col min="7684" max="7684" width="52.140625" customWidth="1"/>
    <col min="7685" max="7685" width="4.5703125" bestFit="1" customWidth="1"/>
    <col min="7686" max="7686" width="11.28515625" bestFit="1" customWidth="1"/>
    <col min="7687" max="7687" width="8.140625" customWidth="1"/>
    <col min="7688" max="7688" width="8.7109375" customWidth="1"/>
    <col min="7937" max="7937" width="13.5703125" customWidth="1"/>
    <col min="7938" max="7938" width="2.28515625" bestFit="1" customWidth="1"/>
    <col min="7939" max="7939" width="6.85546875" customWidth="1"/>
    <col min="7940" max="7940" width="52.140625" customWidth="1"/>
    <col min="7941" max="7941" width="4.5703125" bestFit="1" customWidth="1"/>
    <col min="7942" max="7942" width="11.28515625" bestFit="1" customWidth="1"/>
    <col min="7943" max="7943" width="8.140625" customWidth="1"/>
    <col min="7944" max="7944" width="8.7109375" customWidth="1"/>
    <col min="8193" max="8193" width="13.5703125" customWidth="1"/>
    <col min="8194" max="8194" width="2.28515625" bestFit="1" customWidth="1"/>
    <col min="8195" max="8195" width="6.85546875" customWidth="1"/>
    <col min="8196" max="8196" width="52.140625" customWidth="1"/>
    <col min="8197" max="8197" width="4.5703125" bestFit="1" customWidth="1"/>
    <col min="8198" max="8198" width="11.28515625" bestFit="1" customWidth="1"/>
    <col min="8199" max="8199" width="8.140625" customWidth="1"/>
    <col min="8200" max="8200" width="8.7109375" customWidth="1"/>
    <col min="8449" max="8449" width="13.5703125" customWidth="1"/>
    <col min="8450" max="8450" width="2.28515625" bestFit="1" customWidth="1"/>
    <col min="8451" max="8451" width="6.85546875" customWidth="1"/>
    <col min="8452" max="8452" width="52.140625" customWidth="1"/>
    <col min="8453" max="8453" width="4.5703125" bestFit="1" customWidth="1"/>
    <col min="8454" max="8454" width="11.28515625" bestFit="1" customWidth="1"/>
    <col min="8455" max="8455" width="8.140625" customWidth="1"/>
    <col min="8456" max="8456" width="8.7109375" customWidth="1"/>
    <col min="8705" max="8705" width="13.5703125" customWidth="1"/>
    <col min="8706" max="8706" width="2.28515625" bestFit="1" customWidth="1"/>
    <col min="8707" max="8707" width="6.85546875" customWidth="1"/>
    <col min="8708" max="8708" width="52.140625" customWidth="1"/>
    <col min="8709" max="8709" width="4.5703125" bestFit="1" customWidth="1"/>
    <col min="8710" max="8710" width="11.28515625" bestFit="1" customWidth="1"/>
    <col min="8711" max="8711" width="8.140625" customWidth="1"/>
    <col min="8712" max="8712" width="8.7109375" customWidth="1"/>
    <col min="8961" max="8961" width="13.5703125" customWidth="1"/>
    <col min="8962" max="8962" width="2.28515625" bestFit="1" customWidth="1"/>
    <col min="8963" max="8963" width="6.85546875" customWidth="1"/>
    <col min="8964" max="8964" width="52.140625" customWidth="1"/>
    <col min="8965" max="8965" width="4.5703125" bestFit="1" customWidth="1"/>
    <col min="8966" max="8966" width="11.28515625" bestFit="1" customWidth="1"/>
    <col min="8967" max="8967" width="8.140625" customWidth="1"/>
    <col min="8968" max="8968" width="8.7109375" customWidth="1"/>
    <col min="9217" max="9217" width="13.5703125" customWidth="1"/>
    <col min="9218" max="9218" width="2.28515625" bestFit="1" customWidth="1"/>
    <col min="9219" max="9219" width="6.85546875" customWidth="1"/>
    <col min="9220" max="9220" width="52.140625" customWidth="1"/>
    <col min="9221" max="9221" width="4.5703125" bestFit="1" customWidth="1"/>
    <col min="9222" max="9222" width="11.28515625" bestFit="1" customWidth="1"/>
    <col min="9223" max="9223" width="8.140625" customWidth="1"/>
    <col min="9224" max="9224" width="8.7109375" customWidth="1"/>
    <col min="9473" max="9473" width="13.5703125" customWidth="1"/>
    <col min="9474" max="9474" width="2.28515625" bestFit="1" customWidth="1"/>
    <col min="9475" max="9475" width="6.85546875" customWidth="1"/>
    <col min="9476" max="9476" width="52.140625" customWidth="1"/>
    <col min="9477" max="9477" width="4.5703125" bestFit="1" customWidth="1"/>
    <col min="9478" max="9478" width="11.28515625" bestFit="1" customWidth="1"/>
    <col min="9479" max="9479" width="8.140625" customWidth="1"/>
    <col min="9480" max="9480" width="8.7109375" customWidth="1"/>
    <col min="9729" max="9729" width="13.5703125" customWidth="1"/>
    <col min="9730" max="9730" width="2.28515625" bestFit="1" customWidth="1"/>
    <col min="9731" max="9731" width="6.85546875" customWidth="1"/>
    <col min="9732" max="9732" width="52.140625" customWidth="1"/>
    <col min="9733" max="9733" width="4.5703125" bestFit="1" customWidth="1"/>
    <col min="9734" max="9734" width="11.28515625" bestFit="1" customWidth="1"/>
    <col min="9735" max="9735" width="8.140625" customWidth="1"/>
    <col min="9736" max="9736" width="8.7109375" customWidth="1"/>
    <col min="9985" max="9985" width="13.5703125" customWidth="1"/>
    <col min="9986" max="9986" width="2.28515625" bestFit="1" customWidth="1"/>
    <col min="9987" max="9987" width="6.85546875" customWidth="1"/>
    <col min="9988" max="9988" width="52.140625" customWidth="1"/>
    <col min="9989" max="9989" width="4.5703125" bestFit="1" customWidth="1"/>
    <col min="9990" max="9990" width="11.28515625" bestFit="1" customWidth="1"/>
    <col min="9991" max="9991" width="8.140625" customWidth="1"/>
    <col min="9992" max="9992" width="8.7109375" customWidth="1"/>
    <col min="10241" max="10241" width="13.5703125" customWidth="1"/>
    <col min="10242" max="10242" width="2.28515625" bestFit="1" customWidth="1"/>
    <col min="10243" max="10243" width="6.85546875" customWidth="1"/>
    <col min="10244" max="10244" width="52.140625" customWidth="1"/>
    <col min="10245" max="10245" width="4.5703125" bestFit="1" customWidth="1"/>
    <col min="10246" max="10246" width="11.28515625" bestFit="1" customWidth="1"/>
    <col min="10247" max="10247" width="8.140625" customWidth="1"/>
    <col min="10248" max="10248" width="8.7109375" customWidth="1"/>
    <col min="10497" max="10497" width="13.5703125" customWidth="1"/>
    <col min="10498" max="10498" width="2.28515625" bestFit="1" customWidth="1"/>
    <col min="10499" max="10499" width="6.85546875" customWidth="1"/>
    <col min="10500" max="10500" width="52.140625" customWidth="1"/>
    <col min="10501" max="10501" width="4.5703125" bestFit="1" customWidth="1"/>
    <col min="10502" max="10502" width="11.28515625" bestFit="1" customWidth="1"/>
    <col min="10503" max="10503" width="8.140625" customWidth="1"/>
    <col min="10504" max="10504" width="8.7109375" customWidth="1"/>
    <col min="10753" max="10753" width="13.5703125" customWidth="1"/>
    <col min="10754" max="10754" width="2.28515625" bestFit="1" customWidth="1"/>
    <col min="10755" max="10755" width="6.85546875" customWidth="1"/>
    <col min="10756" max="10756" width="52.140625" customWidth="1"/>
    <col min="10757" max="10757" width="4.5703125" bestFit="1" customWidth="1"/>
    <col min="10758" max="10758" width="11.28515625" bestFit="1" customWidth="1"/>
    <col min="10759" max="10759" width="8.140625" customWidth="1"/>
    <col min="10760" max="10760" width="8.7109375" customWidth="1"/>
    <col min="11009" max="11009" width="13.5703125" customWidth="1"/>
    <col min="11010" max="11010" width="2.28515625" bestFit="1" customWidth="1"/>
    <col min="11011" max="11011" width="6.85546875" customWidth="1"/>
    <col min="11012" max="11012" width="52.140625" customWidth="1"/>
    <col min="11013" max="11013" width="4.5703125" bestFit="1" customWidth="1"/>
    <col min="11014" max="11014" width="11.28515625" bestFit="1" customWidth="1"/>
    <col min="11015" max="11015" width="8.140625" customWidth="1"/>
    <col min="11016" max="11016" width="8.7109375" customWidth="1"/>
    <col min="11265" max="11265" width="13.5703125" customWidth="1"/>
    <col min="11266" max="11266" width="2.28515625" bestFit="1" customWidth="1"/>
    <col min="11267" max="11267" width="6.85546875" customWidth="1"/>
    <col min="11268" max="11268" width="52.140625" customWidth="1"/>
    <col min="11269" max="11269" width="4.5703125" bestFit="1" customWidth="1"/>
    <col min="11270" max="11270" width="11.28515625" bestFit="1" customWidth="1"/>
    <col min="11271" max="11271" width="8.140625" customWidth="1"/>
    <col min="11272" max="11272" width="8.7109375" customWidth="1"/>
    <col min="11521" max="11521" width="13.5703125" customWidth="1"/>
    <col min="11522" max="11522" width="2.28515625" bestFit="1" customWidth="1"/>
    <col min="11523" max="11523" width="6.85546875" customWidth="1"/>
    <col min="11524" max="11524" width="52.140625" customWidth="1"/>
    <col min="11525" max="11525" width="4.5703125" bestFit="1" customWidth="1"/>
    <col min="11526" max="11526" width="11.28515625" bestFit="1" customWidth="1"/>
    <col min="11527" max="11527" width="8.140625" customWidth="1"/>
    <col min="11528" max="11528" width="8.7109375" customWidth="1"/>
    <col min="11777" max="11777" width="13.5703125" customWidth="1"/>
    <col min="11778" max="11778" width="2.28515625" bestFit="1" customWidth="1"/>
    <col min="11779" max="11779" width="6.85546875" customWidth="1"/>
    <col min="11780" max="11780" width="52.140625" customWidth="1"/>
    <col min="11781" max="11781" width="4.5703125" bestFit="1" customWidth="1"/>
    <col min="11782" max="11782" width="11.28515625" bestFit="1" customWidth="1"/>
    <col min="11783" max="11783" width="8.140625" customWidth="1"/>
    <col min="11784" max="11784" width="8.7109375" customWidth="1"/>
    <col min="12033" max="12033" width="13.5703125" customWidth="1"/>
    <col min="12034" max="12034" width="2.28515625" bestFit="1" customWidth="1"/>
    <col min="12035" max="12035" width="6.85546875" customWidth="1"/>
    <col min="12036" max="12036" width="52.140625" customWidth="1"/>
    <col min="12037" max="12037" width="4.5703125" bestFit="1" customWidth="1"/>
    <col min="12038" max="12038" width="11.28515625" bestFit="1" customWidth="1"/>
    <col min="12039" max="12039" width="8.140625" customWidth="1"/>
    <col min="12040" max="12040" width="8.7109375" customWidth="1"/>
    <col min="12289" max="12289" width="13.5703125" customWidth="1"/>
    <col min="12290" max="12290" width="2.28515625" bestFit="1" customWidth="1"/>
    <col min="12291" max="12291" width="6.85546875" customWidth="1"/>
    <col min="12292" max="12292" width="52.140625" customWidth="1"/>
    <col min="12293" max="12293" width="4.5703125" bestFit="1" customWidth="1"/>
    <col min="12294" max="12294" width="11.28515625" bestFit="1" customWidth="1"/>
    <col min="12295" max="12295" width="8.140625" customWidth="1"/>
    <col min="12296" max="12296" width="8.7109375" customWidth="1"/>
    <col min="12545" max="12545" width="13.5703125" customWidth="1"/>
    <col min="12546" max="12546" width="2.28515625" bestFit="1" customWidth="1"/>
    <col min="12547" max="12547" width="6.85546875" customWidth="1"/>
    <col min="12548" max="12548" width="52.140625" customWidth="1"/>
    <col min="12549" max="12549" width="4.5703125" bestFit="1" customWidth="1"/>
    <col min="12550" max="12550" width="11.28515625" bestFit="1" customWidth="1"/>
    <col min="12551" max="12551" width="8.140625" customWidth="1"/>
    <col min="12552" max="12552" width="8.7109375" customWidth="1"/>
    <col min="12801" max="12801" width="13.5703125" customWidth="1"/>
    <col min="12802" max="12802" width="2.28515625" bestFit="1" customWidth="1"/>
    <col min="12803" max="12803" width="6.85546875" customWidth="1"/>
    <col min="12804" max="12804" width="52.140625" customWidth="1"/>
    <col min="12805" max="12805" width="4.5703125" bestFit="1" customWidth="1"/>
    <col min="12806" max="12806" width="11.28515625" bestFit="1" customWidth="1"/>
    <col min="12807" max="12807" width="8.140625" customWidth="1"/>
    <col min="12808" max="12808" width="8.7109375" customWidth="1"/>
    <col min="13057" max="13057" width="13.5703125" customWidth="1"/>
    <col min="13058" max="13058" width="2.28515625" bestFit="1" customWidth="1"/>
    <col min="13059" max="13059" width="6.85546875" customWidth="1"/>
    <col min="13060" max="13060" width="52.140625" customWidth="1"/>
    <col min="13061" max="13061" width="4.5703125" bestFit="1" customWidth="1"/>
    <col min="13062" max="13062" width="11.28515625" bestFit="1" customWidth="1"/>
    <col min="13063" max="13063" width="8.140625" customWidth="1"/>
    <col min="13064" max="13064" width="8.7109375" customWidth="1"/>
    <col min="13313" max="13313" width="13.5703125" customWidth="1"/>
    <col min="13314" max="13314" width="2.28515625" bestFit="1" customWidth="1"/>
    <col min="13315" max="13315" width="6.85546875" customWidth="1"/>
    <col min="13316" max="13316" width="52.140625" customWidth="1"/>
    <col min="13317" max="13317" width="4.5703125" bestFit="1" customWidth="1"/>
    <col min="13318" max="13318" width="11.28515625" bestFit="1" customWidth="1"/>
    <col min="13319" max="13319" width="8.140625" customWidth="1"/>
    <col min="13320" max="13320" width="8.7109375" customWidth="1"/>
    <col min="13569" max="13569" width="13.5703125" customWidth="1"/>
    <col min="13570" max="13570" width="2.28515625" bestFit="1" customWidth="1"/>
    <col min="13571" max="13571" width="6.85546875" customWidth="1"/>
    <col min="13572" max="13572" width="52.140625" customWidth="1"/>
    <col min="13573" max="13573" width="4.5703125" bestFit="1" customWidth="1"/>
    <col min="13574" max="13574" width="11.28515625" bestFit="1" customWidth="1"/>
    <col min="13575" max="13575" width="8.140625" customWidth="1"/>
    <col min="13576" max="13576" width="8.7109375" customWidth="1"/>
    <col min="13825" max="13825" width="13.5703125" customWidth="1"/>
    <col min="13826" max="13826" width="2.28515625" bestFit="1" customWidth="1"/>
    <col min="13827" max="13827" width="6.85546875" customWidth="1"/>
    <col min="13828" max="13828" width="52.140625" customWidth="1"/>
    <col min="13829" max="13829" width="4.5703125" bestFit="1" customWidth="1"/>
    <col min="13830" max="13830" width="11.28515625" bestFit="1" customWidth="1"/>
    <col min="13831" max="13831" width="8.140625" customWidth="1"/>
    <col min="13832" max="13832" width="8.7109375" customWidth="1"/>
    <col min="14081" max="14081" width="13.5703125" customWidth="1"/>
    <col min="14082" max="14082" width="2.28515625" bestFit="1" customWidth="1"/>
    <col min="14083" max="14083" width="6.85546875" customWidth="1"/>
    <col min="14084" max="14084" width="52.140625" customWidth="1"/>
    <col min="14085" max="14085" width="4.5703125" bestFit="1" customWidth="1"/>
    <col min="14086" max="14086" width="11.28515625" bestFit="1" customWidth="1"/>
    <col min="14087" max="14087" width="8.140625" customWidth="1"/>
    <col min="14088" max="14088" width="8.7109375" customWidth="1"/>
    <col min="14337" max="14337" width="13.5703125" customWidth="1"/>
    <col min="14338" max="14338" width="2.28515625" bestFit="1" customWidth="1"/>
    <col min="14339" max="14339" width="6.85546875" customWidth="1"/>
    <col min="14340" max="14340" width="52.140625" customWidth="1"/>
    <col min="14341" max="14341" width="4.5703125" bestFit="1" customWidth="1"/>
    <col min="14342" max="14342" width="11.28515625" bestFit="1" customWidth="1"/>
    <col min="14343" max="14343" width="8.140625" customWidth="1"/>
    <col min="14344" max="14344" width="8.7109375" customWidth="1"/>
    <col min="14593" max="14593" width="13.5703125" customWidth="1"/>
    <col min="14594" max="14594" width="2.28515625" bestFit="1" customWidth="1"/>
    <col min="14595" max="14595" width="6.85546875" customWidth="1"/>
    <col min="14596" max="14596" width="52.140625" customWidth="1"/>
    <col min="14597" max="14597" width="4.5703125" bestFit="1" customWidth="1"/>
    <col min="14598" max="14598" width="11.28515625" bestFit="1" customWidth="1"/>
    <col min="14599" max="14599" width="8.140625" customWidth="1"/>
    <col min="14600" max="14600" width="8.7109375" customWidth="1"/>
    <col min="14849" max="14849" width="13.5703125" customWidth="1"/>
    <col min="14850" max="14850" width="2.28515625" bestFit="1" customWidth="1"/>
    <col min="14851" max="14851" width="6.85546875" customWidth="1"/>
    <col min="14852" max="14852" width="52.140625" customWidth="1"/>
    <col min="14853" max="14853" width="4.5703125" bestFit="1" customWidth="1"/>
    <col min="14854" max="14854" width="11.28515625" bestFit="1" customWidth="1"/>
    <col min="14855" max="14855" width="8.140625" customWidth="1"/>
    <col min="14856" max="14856" width="8.7109375" customWidth="1"/>
    <col min="15105" max="15105" width="13.5703125" customWidth="1"/>
    <col min="15106" max="15106" width="2.28515625" bestFit="1" customWidth="1"/>
    <col min="15107" max="15107" width="6.85546875" customWidth="1"/>
    <col min="15108" max="15108" width="52.140625" customWidth="1"/>
    <col min="15109" max="15109" width="4.5703125" bestFit="1" customWidth="1"/>
    <col min="15110" max="15110" width="11.28515625" bestFit="1" customWidth="1"/>
    <col min="15111" max="15111" width="8.140625" customWidth="1"/>
    <col min="15112" max="15112" width="8.7109375" customWidth="1"/>
    <col min="15361" max="15361" width="13.5703125" customWidth="1"/>
    <col min="15362" max="15362" width="2.28515625" bestFit="1" customWidth="1"/>
    <col min="15363" max="15363" width="6.85546875" customWidth="1"/>
    <col min="15364" max="15364" width="52.140625" customWidth="1"/>
    <col min="15365" max="15365" width="4.5703125" bestFit="1" customWidth="1"/>
    <col min="15366" max="15366" width="11.28515625" bestFit="1" customWidth="1"/>
    <col min="15367" max="15367" width="8.140625" customWidth="1"/>
    <col min="15368" max="15368" width="8.7109375" customWidth="1"/>
    <col min="15617" max="15617" width="13.5703125" customWidth="1"/>
    <col min="15618" max="15618" width="2.28515625" bestFit="1" customWidth="1"/>
    <col min="15619" max="15619" width="6.85546875" customWidth="1"/>
    <col min="15620" max="15620" width="52.140625" customWidth="1"/>
    <col min="15621" max="15621" width="4.5703125" bestFit="1" customWidth="1"/>
    <col min="15622" max="15622" width="11.28515625" bestFit="1" customWidth="1"/>
    <col min="15623" max="15623" width="8.140625" customWidth="1"/>
    <col min="15624" max="15624" width="8.7109375" customWidth="1"/>
    <col min="15873" max="15873" width="13.5703125" customWidth="1"/>
    <col min="15874" max="15874" width="2.28515625" bestFit="1" customWidth="1"/>
    <col min="15875" max="15875" width="6.85546875" customWidth="1"/>
    <col min="15876" max="15876" width="52.140625" customWidth="1"/>
    <col min="15877" max="15877" width="4.5703125" bestFit="1" customWidth="1"/>
    <col min="15878" max="15878" width="11.28515625" bestFit="1" customWidth="1"/>
    <col min="15879" max="15879" width="8.140625" customWidth="1"/>
    <col min="15880" max="15880" width="8.7109375" customWidth="1"/>
    <col min="16129" max="16129" width="13.5703125" customWidth="1"/>
    <col min="16130" max="16130" width="2.28515625" bestFit="1" customWidth="1"/>
    <col min="16131" max="16131" width="6.85546875" customWidth="1"/>
    <col min="16132" max="16132" width="52.140625" customWidth="1"/>
    <col min="16133" max="16133" width="4.5703125" bestFit="1" customWidth="1"/>
    <col min="16134" max="16134" width="11.28515625" bestFit="1" customWidth="1"/>
    <col min="16135" max="16135" width="8.140625" customWidth="1"/>
    <col min="16136" max="16136" width="8.7109375" customWidth="1"/>
  </cols>
  <sheetData>
    <row r="1" spans="1:10" s="2" customFormat="1">
      <c r="A1" s="104"/>
      <c r="B1" s="104"/>
      <c r="C1" s="104"/>
      <c r="E1"/>
      <c r="F1"/>
    </row>
    <row r="2" spans="1:10" s="2" customFormat="1" ht="18.75">
      <c r="A2" s="216" t="s">
        <v>46</v>
      </c>
      <c r="B2" s="216"/>
      <c r="C2" s="216"/>
      <c r="D2" s="216"/>
      <c r="E2" s="216"/>
      <c r="F2" s="216"/>
      <c r="G2" s="216"/>
      <c r="H2" s="216"/>
    </row>
    <row r="3" spans="1:10" s="2" customFormat="1" ht="18.75">
      <c r="A3" s="216" t="s">
        <v>174</v>
      </c>
      <c r="B3" s="216"/>
      <c r="C3" s="216"/>
      <c r="D3" s="216"/>
      <c r="E3" s="216"/>
      <c r="F3" s="216"/>
      <c r="G3" s="216"/>
      <c r="H3" s="216"/>
    </row>
    <row r="4" spans="1:10" s="2" customFormat="1" ht="8.25">
      <c r="A4" s="105"/>
      <c r="B4" s="105"/>
      <c r="C4" s="105"/>
    </row>
    <row r="5" spans="1:10">
      <c r="A5" s="217" t="s">
        <v>1</v>
      </c>
      <c r="B5" s="217"/>
      <c r="C5" s="217"/>
      <c r="D5" s="217"/>
      <c r="E5" s="217"/>
      <c r="F5" s="217"/>
      <c r="G5" s="217"/>
      <c r="H5" s="217"/>
    </row>
    <row r="6" spans="1:10">
      <c r="A6" s="213" t="s">
        <v>212</v>
      </c>
      <c r="B6" s="213"/>
      <c r="C6" s="213"/>
      <c r="D6" s="213"/>
      <c r="E6" s="213"/>
      <c r="F6" s="213"/>
      <c r="G6" s="213"/>
      <c r="H6" s="213"/>
    </row>
    <row r="7" spans="1:10" s="2" customFormat="1" ht="8.25">
      <c r="A7" s="83"/>
      <c r="B7" s="83"/>
      <c r="C7" s="83"/>
    </row>
    <row r="8" spans="1:10" s="2" customFormat="1" ht="8.25"/>
    <row r="9" spans="1:10" s="50" customFormat="1" ht="36">
      <c r="A9" s="85" t="s">
        <v>163</v>
      </c>
      <c r="B9" s="219" t="s">
        <v>167</v>
      </c>
      <c r="C9" s="219"/>
      <c r="D9" s="219"/>
      <c r="E9" s="86" t="s">
        <v>148</v>
      </c>
      <c r="F9" s="87" t="s">
        <v>52</v>
      </c>
      <c r="G9" s="88" t="s">
        <v>53</v>
      </c>
      <c r="H9" s="89" t="s">
        <v>54</v>
      </c>
    </row>
    <row r="10" spans="1:10" s="50" customFormat="1" ht="12">
      <c r="A10" s="90" t="s">
        <v>57</v>
      </c>
      <c r="B10" s="91" t="s">
        <v>58</v>
      </c>
      <c r="C10" s="92" t="s">
        <v>152</v>
      </c>
      <c r="D10" s="93" t="s">
        <v>164</v>
      </c>
      <c r="E10" s="91" t="s">
        <v>148</v>
      </c>
      <c r="F10" s="94">
        <v>1</v>
      </c>
      <c r="G10" s="110">
        <v>70</v>
      </c>
      <c r="H10" s="95">
        <f>ROUND(F10*G10,2)</f>
        <v>70</v>
      </c>
    </row>
    <row r="11" spans="1:10" s="50" customFormat="1" ht="12">
      <c r="A11" s="90" t="s">
        <v>57</v>
      </c>
      <c r="B11" s="91" t="s">
        <v>58</v>
      </c>
      <c r="C11" s="92" t="s">
        <v>152</v>
      </c>
      <c r="D11" s="93" t="s">
        <v>165</v>
      </c>
      <c r="E11" s="91" t="s">
        <v>148</v>
      </c>
      <c r="F11" s="94">
        <v>1</v>
      </c>
      <c r="G11" s="111">
        <v>19.649999999999999</v>
      </c>
      <c r="H11" s="95">
        <f>ROUND(F11*G11,2)</f>
        <v>19.649999999999999</v>
      </c>
    </row>
    <row r="12" spans="1:10" s="102" customFormat="1" ht="14.1" customHeight="1">
      <c r="A12" s="96"/>
      <c r="B12" s="91"/>
      <c r="C12" s="90"/>
      <c r="D12" s="97" t="s">
        <v>166</v>
      </c>
      <c r="E12" s="86"/>
      <c r="F12" s="98"/>
      <c r="G12" s="99"/>
      <c r="H12" s="100">
        <f>SUM(H10:H11)</f>
        <v>89.65</v>
      </c>
      <c r="I12" s="62"/>
      <c r="J12" s="101"/>
    </row>
    <row r="13" spans="1:10" s="50" customFormat="1" ht="12"/>
    <row r="14" spans="1:10" s="50" customFormat="1" ht="12" hidden="1">
      <c r="A14" s="65" t="s">
        <v>59</v>
      </c>
    </row>
    <row r="15" spans="1:10" s="82" customFormat="1" ht="30" hidden="1" customHeight="1">
      <c r="A15" s="214" t="s">
        <v>153</v>
      </c>
      <c r="B15" s="214"/>
      <c r="C15" s="214"/>
      <c r="D15" s="214"/>
      <c r="E15" s="214"/>
      <c r="F15" s="214"/>
      <c r="G15" s="214"/>
      <c r="H15" s="214"/>
    </row>
    <row r="16" spans="1:10" s="50" customFormat="1" ht="30" hidden="1" customHeight="1">
      <c r="A16" s="218" t="s">
        <v>154</v>
      </c>
      <c r="B16" s="218"/>
      <c r="C16" s="218"/>
      <c r="D16" s="218"/>
      <c r="E16" s="218"/>
      <c r="F16" s="218"/>
      <c r="G16" s="218"/>
      <c r="H16" s="218"/>
    </row>
    <row r="17" spans="1:8" s="50" customFormat="1" ht="30" hidden="1" customHeight="1">
      <c r="A17" s="218" t="s">
        <v>155</v>
      </c>
      <c r="B17" s="218"/>
      <c r="C17" s="218"/>
      <c r="D17" s="218"/>
      <c r="E17" s="218"/>
      <c r="F17" s="218"/>
      <c r="G17" s="218"/>
      <c r="H17" s="218"/>
    </row>
    <row r="18" spans="1:8" s="50" customFormat="1" ht="30" hidden="1" customHeight="1">
      <c r="A18" s="218" t="s">
        <v>156</v>
      </c>
      <c r="B18" s="218"/>
      <c r="C18" s="218"/>
      <c r="D18" s="218"/>
      <c r="E18" s="218"/>
      <c r="F18" s="218"/>
      <c r="G18" s="218"/>
      <c r="H18" s="218"/>
    </row>
    <row r="19" spans="1:8" s="50" customFormat="1" ht="27" customHeight="1">
      <c r="A19" s="218" t="s">
        <v>159</v>
      </c>
      <c r="B19" s="218"/>
      <c r="C19" s="218"/>
      <c r="D19" s="218"/>
      <c r="E19" s="218"/>
      <c r="F19" s="218"/>
      <c r="G19" s="218"/>
      <c r="H19" s="218"/>
    </row>
    <row r="20" spans="1:8">
      <c r="A20" s="217"/>
      <c r="B20" s="217"/>
      <c r="C20" s="217"/>
      <c r="D20" s="217"/>
      <c r="E20" s="217"/>
      <c r="F20" s="217"/>
      <c r="G20" s="217"/>
      <c r="H20" s="217"/>
    </row>
    <row r="21" spans="1:8">
      <c r="A21" s="217"/>
      <c r="B21" s="217"/>
      <c r="C21" s="217"/>
      <c r="D21" s="217"/>
      <c r="E21" s="217"/>
      <c r="F21" s="217"/>
      <c r="G21" s="217"/>
      <c r="H21" s="217"/>
    </row>
    <row r="22" spans="1:8">
      <c r="G22" s="67"/>
    </row>
    <row r="23" spans="1:8">
      <c r="G23" s="67"/>
    </row>
    <row r="24" spans="1:8">
      <c r="F24" s="68"/>
      <c r="G24" s="68"/>
      <c r="H24" s="68"/>
    </row>
    <row r="25" spans="1:8">
      <c r="F25" s="68"/>
      <c r="G25" s="68"/>
      <c r="H25" s="68"/>
    </row>
    <row r="26" spans="1:8">
      <c r="F26" s="68"/>
      <c r="G26" s="68"/>
      <c r="H26" s="68"/>
    </row>
    <row r="27" spans="1:8">
      <c r="F27" s="68"/>
      <c r="G27" s="68"/>
      <c r="H27" s="68"/>
    </row>
    <row r="28" spans="1:8">
      <c r="F28" s="68"/>
      <c r="G28" s="68"/>
      <c r="H28" s="68"/>
    </row>
    <row r="29" spans="1:8">
      <c r="F29" s="68"/>
      <c r="G29" s="68"/>
      <c r="H29" s="68"/>
    </row>
    <row r="30" spans="1:8">
      <c r="F30" s="68"/>
      <c r="G30" s="68"/>
      <c r="H30" s="68"/>
    </row>
    <row r="31" spans="1:8">
      <c r="H31" s="69"/>
    </row>
  </sheetData>
  <sheetProtection selectLockedCells="1" selectUnlockedCells="1"/>
  <mergeCells count="12">
    <mergeCell ref="A18:H18"/>
    <mergeCell ref="A20:H20"/>
    <mergeCell ref="A21:H21"/>
    <mergeCell ref="B9:D9"/>
    <mergeCell ref="A15:H15"/>
    <mergeCell ref="A16:H16"/>
    <mergeCell ref="A19:H19"/>
    <mergeCell ref="A2:H2"/>
    <mergeCell ref="A3:H3"/>
    <mergeCell ref="A5:H5"/>
    <mergeCell ref="A6:H6"/>
    <mergeCell ref="A17:H17"/>
  </mergeCells>
  <printOptions horizontalCentered="1"/>
  <pageMargins left="0.98425196850393704" right="0.39370078740157483" top="1.1811023622047245" bottom="0.70866141732283472" header="0.15748031496062992" footer="0.15748031496062992"/>
  <pageSetup paperSize="9" scale="81" firstPageNumber="0" orientation="portrait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14.140625" bestFit="1" customWidth="1"/>
    <col min="2" max="2" width="2.28515625" bestFit="1" customWidth="1"/>
    <col min="3" max="3" width="6.28515625" bestFit="1" customWidth="1"/>
    <col min="4" max="4" width="51.7109375" customWidth="1"/>
    <col min="5" max="5" width="11.5703125" customWidth="1"/>
    <col min="6" max="6" width="11.28515625" bestFit="1" customWidth="1"/>
  </cols>
  <sheetData>
    <row r="1" spans="1:7" s="2" customFormat="1">
      <c r="A1" s="1"/>
      <c r="B1" s="1"/>
      <c r="C1" s="1"/>
    </row>
    <row r="2" spans="1:7" s="2" customFormat="1" ht="18.75" customHeight="1">
      <c r="A2" s="226" t="s">
        <v>46</v>
      </c>
      <c r="B2" s="226"/>
      <c r="C2" s="226"/>
      <c r="D2" s="226"/>
      <c r="E2" s="226"/>
      <c r="F2" s="226"/>
    </row>
    <row r="3" spans="1:7" s="2" customFormat="1" ht="15.75">
      <c r="A3" s="226" t="s">
        <v>200</v>
      </c>
      <c r="B3" s="226"/>
      <c r="C3" s="226"/>
      <c r="D3" s="226"/>
      <c r="E3" s="226"/>
      <c r="F3" s="226"/>
    </row>
    <row r="4" spans="1:7" s="2" customFormat="1" ht="15" customHeight="1">
      <c r="A4" s="3"/>
      <c r="B4" s="3"/>
      <c r="C4" s="3"/>
    </row>
    <row r="5" spans="1:7" ht="13.5" customHeight="1">
      <c r="A5" s="217" t="s">
        <v>1</v>
      </c>
      <c r="B5" s="217"/>
      <c r="C5" s="217"/>
      <c r="D5" s="217"/>
      <c r="E5" s="217"/>
      <c r="F5" s="217"/>
    </row>
    <row r="6" spans="1:7" ht="15" customHeight="1">
      <c r="A6" s="227" t="s">
        <v>212</v>
      </c>
      <c r="B6" s="227"/>
      <c r="C6" s="227"/>
      <c r="D6" s="227"/>
      <c r="E6" s="227"/>
      <c r="F6" s="227"/>
    </row>
    <row r="7" spans="1:7" s="2" customFormat="1" ht="12.75" customHeight="1"/>
    <row r="8" spans="1:7" s="50" customFormat="1" ht="24" customHeight="1">
      <c r="A8" s="45" t="s">
        <v>127</v>
      </c>
      <c r="B8" s="215" t="s">
        <v>15</v>
      </c>
      <c r="C8" s="215"/>
      <c r="D8" s="215"/>
      <c r="E8" s="47" t="s">
        <v>135</v>
      </c>
      <c r="F8" s="49" t="s">
        <v>134</v>
      </c>
    </row>
    <row r="9" spans="1:7" s="50" customFormat="1" ht="12.75" customHeight="1">
      <c r="A9" s="51" t="s">
        <v>128</v>
      </c>
      <c r="B9" s="220" t="s">
        <v>136</v>
      </c>
      <c r="C9" s="221"/>
      <c r="D9" s="222"/>
      <c r="E9" s="74">
        <v>0.1</v>
      </c>
      <c r="F9" s="57">
        <v>0.09</v>
      </c>
    </row>
    <row r="10" spans="1:7" s="50" customFormat="1" ht="12.75" customHeight="1">
      <c r="A10" s="51" t="s">
        <v>129</v>
      </c>
      <c r="B10" s="220" t="s">
        <v>130</v>
      </c>
      <c r="C10" s="221"/>
      <c r="D10" s="222"/>
      <c r="E10" s="74">
        <v>0.9</v>
      </c>
      <c r="F10" s="57">
        <v>3.84</v>
      </c>
      <c r="G10" s="73"/>
    </row>
    <row r="11" spans="1:7" s="64" customFormat="1" ht="14.1" customHeight="1">
      <c r="A11" s="217"/>
      <c r="B11" s="217"/>
      <c r="C11" s="217"/>
      <c r="D11" s="217"/>
      <c r="E11" s="217"/>
      <c r="F11" s="217"/>
      <c r="G11" s="63"/>
    </row>
    <row r="12" spans="1:7" s="50" customFormat="1" ht="13.5" customHeight="1">
      <c r="A12" s="223" t="s">
        <v>59</v>
      </c>
      <c r="B12" s="223"/>
      <c r="C12" s="223"/>
      <c r="D12" s="223"/>
      <c r="E12" s="223"/>
      <c r="F12" s="223"/>
    </row>
    <row r="13" spans="1:7" s="50" customFormat="1" ht="12.75" customHeight="1">
      <c r="A13" s="217"/>
      <c r="B13" s="217"/>
      <c r="C13" s="217"/>
      <c r="D13" s="217"/>
      <c r="E13" s="217"/>
      <c r="F13" s="217"/>
    </row>
    <row r="14" spans="1:7" s="50" customFormat="1" ht="66.75" customHeight="1">
      <c r="A14" s="224" t="s">
        <v>132</v>
      </c>
      <c r="B14" s="225"/>
      <c r="C14" s="225"/>
      <c r="D14" s="225"/>
      <c r="E14" s="225"/>
      <c r="F14" s="225"/>
    </row>
    <row r="15" spans="1:7" s="50" customFormat="1" ht="68.25" customHeight="1">
      <c r="A15" s="224" t="s">
        <v>133</v>
      </c>
      <c r="B15" s="225"/>
      <c r="C15" s="225"/>
      <c r="D15" s="225"/>
      <c r="E15" s="225"/>
      <c r="F15" s="225"/>
    </row>
    <row r="16" spans="1:7" s="50" customFormat="1" ht="27" customHeight="1">
      <c r="A16" s="224" t="s">
        <v>131</v>
      </c>
      <c r="B16" s="225"/>
      <c r="C16" s="225"/>
      <c r="D16" s="225"/>
      <c r="E16" s="225"/>
      <c r="F16" s="225"/>
    </row>
    <row r="17" spans="1:6" s="50" customFormat="1" ht="15" customHeight="1">
      <c r="A17" s="217"/>
      <c r="B17" s="217"/>
      <c r="C17" s="217"/>
      <c r="D17" s="217"/>
      <c r="E17" s="217"/>
      <c r="F17" s="217"/>
    </row>
    <row r="18" spans="1:6" s="50" customFormat="1" ht="15" customHeight="1">
      <c r="A18" s="217"/>
      <c r="B18" s="217"/>
      <c r="C18" s="217"/>
      <c r="D18" s="217"/>
      <c r="E18" s="217"/>
      <c r="F18" s="217"/>
    </row>
    <row r="19" spans="1:6" s="50" customFormat="1" ht="15" customHeight="1">
      <c r="A19" s="217"/>
      <c r="B19" s="217"/>
      <c r="C19" s="217"/>
      <c r="D19" s="217"/>
      <c r="E19" s="217"/>
      <c r="F19" s="217"/>
    </row>
    <row r="20" spans="1:6" s="50" customFormat="1" ht="15" customHeight="1">
      <c r="A20" s="217"/>
      <c r="B20" s="217"/>
      <c r="C20" s="217"/>
      <c r="D20" s="217"/>
      <c r="E20" s="217"/>
      <c r="F20" s="217"/>
    </row>
    <row r="21" spans="1:6" s="50" customFormat="1" ht="15" customHeight="1">
      <c r="A21" s="217"/>
      <c r="B21" s="217"/>
      <c r="C21" s="217"/>
      <c r="D21" s="217"/>
      <c r="E21" s="217"/>
      <c r="F21" s="217"/>
    </row>
    <row r="22" spans="1:6" ht="15" customHeight="1">
      <c r="A22" s="217"/>
      <c r="B22" s="217"/>
      <c r="C22" s="217"/>
      <c r="D22" s="217"/>
      <c r="E22" s="217"/>
      <c r="F22" s="217"/>
    </row>
    <row r="23" spans="1:6" ht="15" customHeight="1">
      <c r="A23" s="217"/>
      <c r="B23" s="217"/>
      <c r="C23" s="217"/>
      <c r="D23" s="217"/>
      <c r="E23" s="217"/>
      <c r="F23" s="217"/>
    </row>
    <row r="24" spans="1:6" ht="40.5" customHeight="1"/>
    <row r="25" spans="1:6" ht="30.75" customHeight="1"/>
    <row r="27" spans="1:6" ht="38.25" customHeight="1"/>
  </sheetData>
  <sheetProtection selectLockedCells="1" selectUnlockedCells="1"/>
  <mergeCells count="20">
    <mergeCell ref="A2:F2"/>
    <mergeCell ref="A3:F3"/>
    <mergeCell ref="A5:F5"/>
    <mergeCell ref="A6:F6"/>
    <mergeCell ref="B8:D8"/>
    <mergeCell ref="A22:F22"/>
    <mergeCell ref="A23:F23"/>
    <mergeCell ref="B9:D9"/>
    <mergeCell ref="B10:D10"/>
    <mergeCell ref="A11:F11"/>
    <mergeCell ref="A12:F12"/>
    <mergeCell ref="A15:F15"/>
    <mergeCell ref="A16:F16"/>
    <mergeCell ref="A17:F17"/>
    <mergeCell ref="A18:F18"/>
    <mergeCell ref="A21:F21"/>
    <mergeCell ref="A14:F14"/>
    <mergeCell ref="A13:F13"/>
    <mergeCell ref="A19:F19"/>
    <mergeCell ref="A20:F20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90" zoomScaleSheetLayoutView="100" workbookViewId="0">
      <selection activeCell="A7" sqref="A7"/>
    </sheetView>
  </sheetViews>
  <sheetFormatPr defaultRowHeight="12.75"/>
  <cols>
    <col min="1" max="1" width="12.42578125" customWidth="1"/>
    <col min="2" max="2" width="42.28515625" customWidth="1"/>
    <col min="3" max="5" width="10.7109375" customWidth="1"/>
    <col min="6" max="6" width="14.28515625" customWidth="1"/>
  </cols>
  <sheetData>
    <row r="1" spans="1:7" s="2" customFormat="1">
      <c r="A1" s="106"/>
      <c r="B1" s="106"/>
    </row>
    <row r="2" spans="1:7" s="2" customFormat="1" ht="18.75" customHeight="1">
      <c r="A2" s="226" t="s">
        <v>46</v>
      </c>
      <c r="B2" s="226"/>
      <c r="C2" s="226"/>
      <c r="D2" s="226"/>
      <c r="E2" s="226"/>
      <c r="F2" s="226"/>
    </row>
    <row r="3" spans="1:7" s="2" customFormat="1">
      <c r="A3" s="229" t="s">
        <v>199</v>
      </c>
      <c r="B3" s="229"/>
      <c r="C3" s="229"/>
      <c r="D3" s="229"/>
      <c r="E3" s="229"/>
      <c r="F3" s="229"/>
    </row>
    <row r="4" spans="1:7" s="2" customFormat="1" ht="15" customHeight="1">
      <c r="A4" s="109"/>
      <c r="B4" s="109"/>
    </row>
    <row r="5" spans="1:7" ht="13.5" customHeight="1">
      <c r="A5" s="217" t="s">
        <v>1</v>
      </c>
      <c r="B5" s="217"/>
      <c r="C5" s="217"/>
      <c r="D5" s="217"/>
      <c r="E5" s="217"/>
      <c r="F5" s="217"/>
    </row>
    <row r="6" spans="1:7" ht="15" customHeight="1">
      <c r="A6" s="227" t="s">
        <v>212</v>
      </c>
      <c r="B6" s="227"/>
      <c r="C6" s="227"/>
      <c r="D6" s="227"/>
      <c r="E6" s="227"/>
      <c r="F6" s="227"/>
    </row>
    <row r="7" spans="1:7" ht="11.25" customHeight="1">
      <c r="A7" s="107"/>
      <c r="B7" s="107"/>
      <c r="C7" s="107"/>
      <c r="D7" s="107"/>
      <c r="E7" s="107"/>
      <c r="F7" s="107"/>
    </row>
    <row r="8" spans="1:7" ht="28.5" customHeight="1">
      <c r="A8" s="230" t="s">
        <v>179</v>
      </c>
      <c r="B8" s="230"/>
      <c r="C8" s="230"/>
      <c r="D8" s="230"/>
      <c r="E8" s="230"/>
      <c r="F8" s="230"/>
    </row>
    <row r="9" spans="1:7" ht="9.75" customHeight="1">
      <c r="A9" s="115"/>
      <c r="B9" s="115"/>
      <c r="C9" s="115"/>
      <c r="D9" s="115"/>
      <c r="E9" s="115"/>
      <c r="F9" s="115"/>
    </row>
    <row r="10" spans="1:7" s="2" customFormat="1" ht="25.5" customHeight="1">
      <c r="A10" s="228" t="s">
        <v>180</v>
      </c>
      <c r="B10" s="228"/>
      <c r="C10" s="228"/>
      <c r="D10" s="228"/>
      <c r="E10" s="228"/>
      <c r="F10" s="228"/>
    </row>
    <row r="11" spans="1:7" s="102" customFormat="1" ht="6" customHeight="1">
      <c r="A11" s="113"/>
      <c r="B11" s="113"/>
      <c r="C11" s="114"/>
      <c r="D11" s="114"/>
      <c r="E11" s="114"/>
      <c r="F11" s="113"/>
      <c r="G11" s="101"/>
    </row>
    <row r="12" spans="1:7" s="2" customFormat="1" ht="25.5" customHeight="1">
      <c r="A12" s="50"/>
      <c r="B12" s="117" t="s">
        <v>178</v>
      </c>
      <c r="C12" s="118" t="s">
        <v>176</v>
      </c>
      <c r="D12" s="118" t="s">
        <v>177</v>
      </c>
      <c r="E12" s="118" t="s">
        <v>183</v>
      </c>
      <c r="F12" s="50"/>
    </row>
    <row r="13" spans="1:7" s="2" customFormat="1" ht="12">
      <c r="A13" s="50"/>
      <c r="B13" s="119" t="s">
        <v>184</v>
      </c>
      <c r="C13" s="120">
        <v>1.4999999999999999E-2</v>
      </c>
      <c r="D13" s="120">
        <v>3.4500000000000003E-2</v>
      </c>
      <c r="E13" s="120">
        <v>4.4900000000000002E-2</v>
      </c>
      <c r="F13" s="50"/>
    </row>
    <row r="14" spans="1:7" s="2" customFormat="1" ht="12">
      <c r="A14" s="50"/>
      <c r="B14" s="119" t="s">
        <v>185</v>
      </c>
      <c r="C14" s="120">
        <v>3.0000000000000001E-3</v>
      </c>
      <c r="D14" s="120">
        <v>4.7999999999999996E-3</v>
      </c>
      <c r="E14" s="120">
        <v>8.2000000000000007E-3</v>
      </c>
      <c r="F14" s="50"/>
    </row>
    <row r="15" spans="1:7" s="2" customFormat="1" ht="12">
      <c r="A15" s="50"/>
      <c r="B15" s="119" t="s">
        <v>186</v>
      </c>
      <c r="C15" s="120">
        <v>5.5999999999999999E-3</v>
      </c>
      <c r="D15" s="120">
        <v>8.5000000000000006E-3</v>
      </c>
      <c r="E15" s="120">
        <v>8.8999999999999999E-3</v>
      </c>
      <c r="F15" s="50"/>
    </row>
    <row r="16" spans="1:7" s="2" customFormat="1" ht="12">
      <c r="A16" s="50"/>
      <c r="B16" s="119" t="s">
        <v>187</v>
      </c>
      <c r="C16" s="120">
        <v>8.5000000000000006E-3</v>
      </c>
      <c r="D16" s="120">
        <v>8.5000000000000006E-3</v>
      </c>
      <c r="E16" s="120">
        <v>1.11E-2</v>
      </c>
      <c r="F16" s="50"/>
    </row>
    <row r="17" spans="1:7" s="2" customFormat="1" ht="12">
      <c r="A17" s="50"/>
      <c r="B17" s="121" t="s">
        <v>188</v>
      </c>
      <c r="C17" s="120">
        <v>3.5000000000000003E-2</v>
      </c>
      <c r="D17" s="120">
        <v>5.11E-2</v>
      </c>
      <c r="E17" s="120">
        <v>6.2199999999999998E-2</v>
      </c>
      <c r="F17" s="50"/>
    </row>
    <row r="18" spans="1:7" s="2" customFormat="1" ht="12">
      <c r="A18" s="50"/>
      <c r="B18" s="119" t="s">
        <v>189</v>
      </c>
      <c r="C18" s="120"/>
      <c r="D18" s="120"/>
      <c r="E18" s="120"/>
      <c r="F18" s="50"/>
    </row>
    <row r="19" spans="1:7" s="2" customFormat="1" ht="12">
      <c r="A19" s="50"/>
      <c r="B19" s="119" t="s">
        <v>190</v>
      </c>
      <c r="C19" s="120">
        <v>0</v>
      </c>
      <c r="D19" s="120">
        <v>0</v>
      </c>
      <c r="E19" s="120">
        <v>0</v>
      </c>
      <c r="F19" s="50"/>
    </row>
    <row r="20" spans="1:7" s="2" customFormat="1" ht="12">
      <c r="A20" s="50"/>
      <c r="B20" s="119" t="s">
        <v>191</v>
      </c>
      <c r="C20" s="120">
        <v>6.4999999999999997E-3</v>
      </c>
      <c r="D20" s="120">
        <v>6.4999999999999997E-3</v>
      </c>
      <c r="E20" s="120">
        <v>6.4999999999999997E-3</v>
      </c>
      <c r="F20" s="50"/>
    </row>
    <row r="21" spans="1:7" s="2" customFormat="1" ht="12">
      <c r="A21" s="50"/>
      <c r="B21" s="119" t="s">
        <v>192</v>
      </c>
      <c r="C21" s="120">
        <v>0.03</v>
      </c>
      <c r="D21" s="120">
        <v>0.03</v>
      </c>
      <c r="E21" s="120">
        <v>0.03</v>
      </c>
      <c r="F21" s="50"/>
    </row>
    <row r="22" spans="1:7" s="2" customFormat="1" ht="12">
      <c r="A22" s="50"/>
      <c r="B22" s="119" t="s">
        <v>193</v>
      </c>
      <c r="C22" s="120">
        <v>0</v>
      </c>
      <c r="D22" s="120">
        <v>0</v>
      </c>
      <c r="E22" s="120">
        <v>0</v>
      </c>
      <c r="F22" s="50"/>
    </row>
    <row r="23" spans="1:7" s="102" customFormat="1" ht="14.1" customHeight="1">
      <c r="A23" s="113"/>
      <c r="B23" s="122" t="s">
        <v>194</v>
      </c>
      <c r="C23" s="123">
        <f>ROUND((((((1+C13+C14+C15)*(1+C16)*(1+C17))/(1-(C19+C20+C21+C22)))-1))*100,2)</f>
        <v>10.89</v>
      </c>
      <c r="D23" s="123">
        <f t="shared" ref="D23:E23" si="0">ROUND((((((1+D13+D14+D15)*(1+D16)*(1+D17))/(1-(D19+D20+D21+D22)))-1))*100,2)</f>
        <v>15.28</v>
      </c>
      <c r="E23" s="123">
        <f t="shared" si="0"/>
        <v>18.38</v>
      </c>
      <c r="F23" s="113"/>
      <c r="G23" s="101"/>
    </row>
    <row r="24" spans="1:7" s="102" customFormat="1" ht="14.1" customHeight="1">
      <c r="A24" s="113"/>
      <c r="B24" s="116"/>
      <c r="C24" s="114"/>
      <c r="D24" s="114"/>
      <c r="E24" s="114"/>
      <c r="F24" s="113"/>
      <c r="G24" s="101"/>
    </row>
    <row r="25" spans="1:7" s="102" customFormat="1" ht="14.1" customHeight="1">
      <c r="A25" s="113"/>
      <c r="B25" s="116"/>
      <c r="C25" s="114"/>
      <c r="D25" s="114"/>
      <c r="E25" s="114"/>
      <c r="F25" s="113"/>
      <c r="G25" s="101"/>
    </row>
    <row r="26" spans="1:7" s="102" customFormat="1" ht="14.1" customHeight="1">
      <c r="A26" s="113"/>
      <c r="B26" s="116"/>
      <c r="C26" s="114"/>
      <c r="D26" s="114"/>
      <c r="E26" s="114"/>
      <c r="F26" s="113"/>
      <c r="G26" s="101"/>
    </row>
    <row r="27" spans="1:7" s="102" customFormat="1" ht="14.1" customHeight="1">
      <c r="A27" s="113"/>
      <c r="B27" s="116"/>
      <c r="C27" s="114"/>
      <c r="D27" s="114"/>
      <c r="E27" s="114"/>
      <c r="F27" s="113"/>
      <c r="G27" s="101"/>
    </row>
    <row r="28" spans="1:7" s="102" customFormat="1" ht="14.1" customHeight="1">
      <c r="A28" s="113"/>
      <c r="B28" s="116"/>
      <c r="C28" s="114"/>
      <c r="D28" s="114"/>
      <c r="E28" s="114"/>
      <c r="F28" s="113"/>
      <c r="G28" s="101"/>
    </row>
    <row r="29" spans="1:7" s="50" customFormat="1" ht="13.5" customHeight="1">
      <c r="A29" s="223" t="s">
        <v>59</v>
      </c>
      <c r="B29" s="223"/>
      <c r="C29" s="223"/>
      <c r="D29" s="223"/>
      <c r="E29" s="223"/>
      <c r="F29" s="223"/>
    </row>
    <row r="30" spans="1:7" s="50" customFormat="1" ht="7.5" customHeight="1">
      <c r="A30" s="108"/>
      <c r="B30" s="108"/>
      <c r="C30" s="108"/>
      <c r="D30" s="108"/>
      <c r="E30" s="108"/>
      <c r="F30" s="108"/>
    </row>
    <row r="31" spans="1:7" s="50" customFormat="1" ht="27.75" customHeight="1">
      <c r="A31" s="231" t="s">
        <v>197</v>
      </c>
      <c r="B31" s="231"/>
      <c r="C31" s="231"/>
      <c r="D31" s="231"/>
      <c r="E31" s="231"/>
      <c r="F31" s="231"/>
    </row>
    <row r="32" spans="1:7" s="50" customFormat="1" ht="7.5" customHeight="1">
      <c r="A32" s="217"/>
      <c r="B32" s="217"/>
      <c r="C32" s="217"/>
      <c r="D32" s="217"/>
      <c r="E32" s="217"/>
      <c r="F32" s="217"/>
    </row>
    <row r="33" spans="1:6" s="50" customFormat="1" ht="78.75" customHeight="1">
      <c r="A33" s="230" t="s">
        <v>195</v>
      </c>
      <c r="B33" s="230"/>
      <c r="C33" s="230"/>
      <c r="D33" s="230"/>
      <c r="E33" s="230"/>
      <c r="F33" s="230"/>
    </row>
    <row r="34" spans="1:6" s="50" customFormat="1" ht="15" customHeight="1">
      <c r="A34" s="217"/>
      <c r="B34" s="217"/>
      <c r="C34" s="217"/>
      <c r="D34" s="217"/>
      <c r="E34" s="217"/>
      <c r="F34" s="217"/>
    </row>
    <row r="35" spans="1:6" ht="15" customHeight="1">
      <c r="A35" s="217"/>
      <c r="B35" s="217"/>
      <c r="C35" s="217"/>
      <c r="D35" s="217"/>
      <c r="E35" s="217"/>
      <c r="F35" s="217"/>
    </row>
    <row r="36" spans="1:6" ht="15" customHeight="1">
      <c r="A36" s="217"/>
      <c r="B36" s="217"/>
      <c r="C36" s="217"/>
      <c r="D36" s="217"/>
      <c r="E36" s="217"/>
      <c r="F36" s="217"/>
    </row>
    <row r="37" spans="1:6" ht="40.5" customHeight="1"/>
    <row r="38" spans="1:6" ht="30.75" customHeight="1"/>
    <row r="40" spans="1:6" ht="38.25" customHeight="1"/>
  </sheetData>
  <sheetProtection selectLockedCells="1" selectUnlockedCells="1"/>
  <mergeCells count="13">
    <mergeCell ref="A36:F36"/>
    <mergeCell ref="A29:F29"/>
    <mergeCell ref="A31:F31"/>
    <mergeCell ref="A32:F32"/>
    <mergeCell ref="A33:F33"/>
    <mergeCell ref="A34:F34"/>
    <mergeCell ref="A35:F35"/>
    <mergeCell ref="A10:F10"/>
    <mergeCell ref="A2:F2"/>
    <mergeCell ref="A3:F3"/>
    <mergeCell ref="A5:F5"/>
    <mergeCell ref="A6:F6"/>
    <mergeCell ref="A8:F8"/>
  </mergeCells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>
      <selection activeCell="F21" sqref="F21"/>
    </sheetView>
  </sheetViews>
  <sheetFormatPr defaultRowHeight="12.75"/>
  <cols>
    <col min="1" max="1" width="85.42578125" customWidth="1"/>
    <col min="2" max="2" width="10" customWidth="1"/>
    <col min="3" max="3" width="15.85546875" customWidth="1"/>
    <col min="4" max="4" width="7.140625" customWidth="1"/>
    <col min="5" max="5" width="7.7109375" customWidth="1"/>
  </cols>
  <sheetData>
    <row r="1" spans="1:3" s="2" customFormat="1" ht="8.25">
      <c r="A1" s="3"/>
      <c r="B1" s="3"/>
      <c r="C1" s="3"/>
    </row>
    <row r="2" spans="1:3" s="2" customFormat="1" ht="8.25"/>
    <row r="3" spans="1:3" s="2" customFormat="1" ht="18.75">
      <c r="A3" s="216" t="s">
        <v>50</v>
      </c>
      <c r="B3" s="216"/>
      <c r="C3" s="216"/>
    </row>
    <row r="4" spans="1:3" s="2" customFormat="1" ht="8.25">
      <c r="A4" s="3"/>
      <c r="B4" s="3"/>
      <c r="C4" s="3"/>
    </row>
    <row r="5" spans="1:3" ht="15.75">
      <c r="A5" s="233" t="s">
        <v>28</v>
      </c>
      <c r="B5" s="233"/>
      <c r="C5" s="233"/>
    </row>
    <row r="6" spans="1:3">
      <c r="A6" s="217" t="s">
        <v>121</v>
      </c>
      <c r="B6" s="217"/>
      <c r="C6" s="217"/>
    </row>
    <row r="7" spans="1:3" s="2" customFormat="1" ht="8.25"/>
    <row r="8" spans="1:3" s="6" customFormat="1">
      <c r="A8" s="4" t="s">
        <v>2</v>
      </c>
      <c r="B8" s="5"/>
      <c r="C8" s="5"/>
    </row>
    <row r="9" spans="1:3" s="10" customFormat="1">
      <c r="A9" s="39" t="s">
        <v>122</v>
      </c>
      <c r="B9" s="8"/>
      <c r="C9" s="9"/>
    </row>
    <row r="10" spans="1:3" s="2" customFormat="1" ht="8.25">
      <c r="A10" s="11"/>
    </row>
    <row r="11" spans="1:3" s="6" customFormat="1">
      <c r="A11" s="12" t="s">
        <v>3</v>
      </c>
      <c r="B11" s="13"/>
      <c r="C11" s="13"/>
    </row>
    <row r="12" spans="1:3" s="6" customFormat="1">
      <c r="A12" s="12" t="s">
        <v>4</v>
      </c>
      <c r="B12" s="13"/>
      <c r="C12" s="13"/>
    </row>
    <row r="13" spans="1:3">
      <c r="A13" s="7" t="s">
        <v>5</v>
      </c>
      <c r="B13" s="8"/>
      <c r="C13" s="9"/>
    </row>
    <row r="14" spans="1:3" s="6" customFormat="1">
      <c r="A14" s="12" t="s">
        <v>6</v>
      </c>
      <c r="B14" s="13"/>
      <c r="C14" s="14"/>
    </row>
    <row r="15" spans="1:3" s="2" customFormat="1" ht="8.25">
      <c r="A15" s="11"/>
    </row>
    <row r="16" spans="1:3" s="6" customFormat="1">
      <c r="A16" s="12" t="s">
        <v>7</v>
      </c>
      <c r="B16" s="13"/>
      <c r="C16" s="13"/>
    </row>
    <row r="17" spans="1:3" s="6" customFormat="1">
      <c r="A17" s="12" t="s">
        <v>8</v>
      </c>
      <c r="B17" s="13"/>
      <c r="C17" s="13"/>
    </row>
    <row r="18" spans="1:3" s="18" customFormat="1">
      <c r="A18" s="32" t="s">
        <v>45</v>
      </c>
      <c r="B18" s="33"/>
      <c r="C18" s="25"/>
    </row>
    <row r="19" spans="1:3">
      <c r="A19" s="23" t="s">
        <v>9</v>
      </c>
      <c r="B19" s="15"/>
      <c r="C19" s="9"/>
    </row>
    <row r="20" spans="1:3">
      <c r="A20" s="32" t="s">
        <v>34</v>
      </c>
      <c r="B20" s="15"/>
      <c r="C20" s="9"/>
    </row>
    <row r="21" spans="1:3">
      <c r="A21" s="32" t="s">
        <v>35</v>
      </c>
      <c r="B21" s="15"/>
      <c r="C21" s="9"/>
    </row>
    <row r="22" spans="1:3">
      <c r="A22" s="32" t="s">
        <v>36</v>
      </c>
      <c r="B22" s="15"/>
      <c r="C22" s="9"/>
    </row>
    <row r="23" spans="1:3">
      <c r="A23" s="32" t="s">
        <v>37</v>
      </c>
      <c r="B23" s="15"/>
      <c r="C23" s="9"/>
    </row>
    <row r="24" spans="1:3">
      <c r="A24" s="32" t="s">
        <v>39</v>
      </c>
      <c r="B24" s="15"/>
      <c r="C24" s="9"/>
    </row>
    <row r="25" spans="1:3">
      <c r="A25" s="23" t="s">
        <v>10</v>
      </c>
      <c r="B25" s="15"/>
      <c r="C25" s="9"/>
    </row>
    <row r="26" spans="1:3" ht="25.5">
      <c r="A26" s="23" t="s">
        <v>11</v>
      </c>
      <c r="B26" s="15"/>
      <c r="C26" s="9"/>
    </row>
    <row r="27" spans="1:3" s="6" customFormat="1">
      <c r="A27" s="12" t="s">
        <v>12</v>
      </c>
      <c r="B27" s="16"/>
      <c r="C27" s="14"/>
    </row>
    <row r="28" spans="1:3" s="2" customFormat="1" ht="8.25">
      <c r="A28" s="11"/>
    </row>
    <row r="29" spans="1:3" s="6" customFormat="1">
      <c r="A29" s="12" t="s">
        <v>13</v>
      </c>
      <c r="B29" s="13"/>
      <c r="C29" s="13"/>
    </row>
    <row r="30" spans="1:3">
      <c r="A30" s="32" t="s">
        <v>32</v>
      </c>
      <c r="B30" s="15"/>
      <c r="C30" s="9"/>
    </row>
    <row r="31" spans="1:3">
      <c r="A31" s="32" t="s">
        <v>33</v>
      </c>
      <c r="B31" s="15"/>
      <c r="C31" s="9"/>
    </row>
    <row r="32" spans="1:3">
      <c r="A32" s="32" t="s">
        <v>71</v>
      </c>
      <c r="B32" s="15"/>
      <c r="C32" s="9"/>
    </row>
    <row r="33" spans="1:3">
      <c r="A33" s="32" t="s">
        <v>112</v>
      </c>
      <c r="B33" s="15"/>
      <c r="C33" s="9"/>
    </row>
    <row r="34" spans="1:3">
      <c r="A34" s="32" t="s">
        <v>113</v>
      </c>
      <c r="B34" s="15"/>
      <c r="C34" s="9"/>
    </row>
    <row r="35" spans="1:3">
      <c r="A35" s="32" t="s">
        <v>74</v>
      </c>
      <c r="B35" s="15"/>
      <c r="C35" s="9"/>
    </row>
    <row r="36" spans="1:3">
      <c r="A36" s="32" t="s">
        <v>75</v>
      </c>
      <c r="B36" s="15"/>
      <c r="C36" s="9"/>
    </row>
    <row r="37" spans="1:3">
      <c r="A37" s="32" t="s">
        <v>114</v>
      </c>
      <c r="B37" s="15"/>
      <c r="C37" s="9"/>
    </row>
    <row r="38" spans="1:3">
      <c r="A38" s="32" t="s">
        <v>77</v>
      </c>
      <c r="B38" s="15"/>
      <c r="C38" s="9"/>
    </row>
    <row r="39" spans="1:3">
      <c r="A39" s="32" t="s">
        <v>38</v>
      </c>
      <c r="B39" s="15"/>
      <c r="C39" s="9"/>
    </row>
    <row r="40" spans="1:3" s="6" customFormat="1">
      <c r="A40" s="12" t="s">
        <v>14</v>
      </c>
      <c r="B40" s="16"/>
      <c r="C40" s="14"/>
    </row>
    <row r="41" spans="1:3" s="2" customFormat="1" ht="8.25">
      <c r="A41" s="11"/>
    </row>
    <row r="42" spans="1:3" s="6" customFormat="1" ht="12.75" customHeight="1">
      <c r="A42" s="12" t="s">
        <v>15</v>
      </c>
      <c r="B42" s="13"/>
      <c r="C42" s="13"/>
    </row>
    <row r="43" spans="1:3">
      <c r="A43" s="32" t="s">
        <v>78</v>
      </c>
      <c r="B43" s="15"/>
      <c r="C43" s="9"/>
    </row>
    <row r="44" spans="1:3">
      <c r="A44" s="32" t="s">
        <v>79</v>
      </c>
      <c r="B44" s="15"/>
      <c r="C44" s="9"/>
    </row>
    <row r="45" spans="1:3">
      <c r="A45" s="32" t="s">
        <v>80</v>
      </c>
      <c r="B45" s="15"/>
      <c r="C45" s="9"/>
    </row>
    <row r="46" spans="1:3">
      <c r="A46" s="32" t="s">
        <v>81</v>
      </c>
      <c r="B46" s="15"/>
      <c r="C46" s="9"/>
    </row>
    <row r="47" spans="1:3">
      <c r="A47" s="32" t="s">
        <v>115</v>
      </c>
      <c r="B47" s="15"/>
      <c r="C47" s="9"/>
    </row>
    <row r="48" spans="1:3" s="6" customFormat="1">
      <c r="A48" s="12" t="s">
        <v>44</v>
      </c>
      <c r="B48" s="16"/>
      <c r="C48" s="14"/>
    </row>
    <row r="49" spans="1:4" s="2" customFormat="1" ht="8.25">
      <c r="A49" s="11"/>
    </row>
    <row r="50" spans="1:4" s="6" customFormat="1">
      <c r="A50" s="29" t="s">
        <v>40</v>
      </c>
      <c r="B50" s="16"/>
      <c r="C50" s="14"/>
    </row>
    <row r="51" spans="1:4" s="6" customFormat="1">
      <c r="A51" s="32" t="s">
        <v>41</v>
      </c>
      <c r="B51" s="16"/>
      <c r="C51" s="14"/>
    </row>
    <row r="52" spans="1:4" s="6" customFormat="1" ht="25.5">
      <c r="A52" s="32" t="s">
        <v>42</v>
      </c>
      <c r="B52" s="16"/>
      <c r="C52" s="14"/>
    </row>
    <row r="53" spans="1:4" s="6" customFormat="1">
      <c r="A53" s="29" t="s">
        <v>43</v>
      </c>
      <c r="B53" s="16"/>
      <c r="C53" s="14"/>
    </row>
    <row r="54" spans="1:4" s="6" customFormat="1">
      <c r="A54" s="29" t="s">
        <v>16</v>
      </c>
      <c r="B54" s="16"/>
      <c r="C54" s="14"/>
    </row>
    <row r="55" spans="1:4" s="2" customFormat="1" ht="8.25">
      <c r="A55" s="11"/>
    </row>
    <row r="56" spans="1:4" s="6" customFormat="1">
      <c r="A56" s="12" t="s">
        <v>17</v>
      </c>
      <c r="B56" s="13"/>
      <c r="C56" s="13"/>
    </row>
    <row r="57" spans="1:4">
      <c r="A57" s="39" t="s">
        <v>143</v>
      </c>
      <c r="B57" s="15"/>
      <c r="C57" s="9"/>
    </row>
    <row r="58" spans="1:4">
      <c r="A58" s="32" t="s">
        <v>208</v>
      </c>
      <c r="B58" s="24"/>
      <c r="C58" s="25"/>
    </row>
    <row r="59" spans="1:4" s="18" customFormat="1">
      <c r="A59" s="32" t="s">
        <v>144</v>
      </c>
      <c r="B59" s="33"/>
      <c r="C59" s="25"/>
    </row>
    <row r="60" spans="1:4">
      <c r="A60" s="39" t="s">
        <v>124</v>
      </c>
      <c r="B60" s="8"/>
      <c r="C60" s="9"/>
    </row>
    <row r="61" spans="1:4" s="18" customFormat="1">
      <c r="A61" s="32" t="s">
        <v>145</v>
      </c>
      <c r="B61" s="24"/>
      <c r="C61" s="25"/>
      <c r="D61" s="78"/>
    </row>
    <row r="62" spans="1:4" s="18" customFormat="1">
      <c r="A62" s="32" t="s">
        <v>146</v>
      </c>
      <c r="B62" s="33"/>
      <c r="C62" s="25"/>
    </row>
    <row r="63" spans="1:4">
      <c r="A63" s="39" t="s">
        <v>125</v>
      </c>
      <c r="B63" s="15"/>
      <c r="C63" s="9"/>
    </row>
    <row r="64" spans="1:4">
      <c r="A64" s="39" t="s">
        <v>126</v>
      </c>
      <c r="B64" s="15"/>
      <c r="C64" s="9"/>
    </row>
    <row r="65" spans="1:3">
      <c r="A65" s="12" t="s">
        <v>18</v>
      </c>
      <c r="B65" s="15"/>
      <c r="C65" s="14"/>
    </row>
    <row r="66" spans="1:3" s="2" customFormat="1" ht="8.25">
      <c r="A66" s="11"/>
    </row>
    <row r="67" spans="1:3" s="6" customFormat="1">
      <c r="A67" s="12" t="s">
        <v>19</v>
      </c>
      <c r="B67" s="13"/>
      <c r="C67" s="14"/>
    </row>
    <row r="68" spans="1:3" s="2" customFormat="1" ht="8.25">
      <c r="A68" s="11"/>
    </row>
    <row r="69" spans="1:3" s="6" customFormat="1">
      <c r="A69" s="12" t="s">
        <v>20</v>
      </c>
      <c r="B69" s="13"/>
      <c r="C69" s="13"/>
    </row>
    <row r="70" spans="1:3">
      <c r="A70" s="32" t="s">
        <v>48</v>
      </c>
      <c r="B70" s="15"/>
      <c r="C70" s="9"/>
    </row>
    <row r="71" spans="1:3">
      <c r="A71" s="32" t="s">
        <v>49</v>
      </c>
      <c r="B71" s="15"/>
      <c r="C71" s="9"/>
    </row>
    <row r="72" spans="1:3">
      <c r="A72" s="12" t="s">
        <v>21</v>
      </c>
      <c r="B72" s="16"/>
      <c r="C72" s="14"/>
    </row>
    <row r="73" spans="1:3" s="2" customFormat="1" ht="8.25">
      <c r="A73" s="11"/>
    </row>
    <row r="74" spans="1:3" s="6" customFormat="1">
      <c r="A74" s="12" t="s">
        <v>22</v>
      </c>
      <c r="B74" s="13"/>
      <c r="C74" s="13"/>
    </row>
    <row r="75" spans="1:3">
      <c r="A75" s="7" t="s">
        <v>23</v>
      </c>
      <c r="B75" s="15"/>
      <c r="C75" s="9"/>
    </row>
    <row r="76" spans="1:3">
      <c r="A76" s="7" t="s">
        <v>24</v>
      </c>
      <c r="B76" s="15"/>
      <c r="C76" s="9"/>
    </row>
    <row r="77" spans="1:3">
      <c r="A77" s="7" t="s">
        <v>25</v>
      </c>
      <c r="B77" s="15"/>
      <c r="C77" s="9"/>
    </row>
    <row r="78" spans="1:3" s="18" customFormat="1">
      <c r="A78" s="32" t="s">
        <v>61</v>
      </c>
      <c r="B78" s="33"/>
      <c r="C78" s="25"/>
    </row>
    <row r="79" spans="1:3" s="6" customFormat="1">
      <c r="A79" s="12" t="s">
        <v>26</v>
      </c>
      <c r="B79" s="16"/>
      <c r="C79" s="14"/>
    </row>
    <row r="80" spans="1:3" s="2" customFormat="1" ht="8.25">
      <c r="A80" s="11"/>
    </row>
    <row r="81" spans="1:3" s="6" customFormat="1">
      <c r="A81" s="12" t="s">
        <v>119</v>
      </c>
      <c r="B81" s="13"/>
      <c r="C81" s="14"/>
    </row>
    <row r="82" spans="1:3" s="2" customFormat="1" ht="8.25"/>
    <row r="83" spans="1:3" s="6" customFormat="1">
      <c r="A83" s="12" t="s">
        <v>120</v>
      </c>
      <c r="B83" s="13"/>
      <c r="C83" s="14"/>
    </row>
    <row r="84" spans="1:3" s="2" customFormat="1" ht="8.25"/>
    <row r="85" spans="1:3" s="2" customFormat="1" ht="8.25">
      <c r="A85" s="234" t="s">
        <v>29</v>
      </c>
      <c r="B85" s="234"/>
      <c r="C85" s="234"/>
    </row>
    <row r="86" spans="1:3" ht="15">
      <c r="A86" s="232" t="s">
        <v>30</v>
      </c>
      <c r="B86" s="232"/>
      <c r="C86" s="232"/>
    </row>
    <row r="87" spans="1:3" s="2" customFormat="1" ht="8.25">
      <c r="A87" s="235" t="s">
        <v>29</v>
      </c>
      <c r="B87" s="235"/>
      <c r="C87" s="235"/>
    </row>
    <row r="88" spans="1:3" ht="15">
      <c r="A88" s="232" t="s">
        <v>31</v>
      </c>
      <c r="B88" s="232"/>
      <c r="C88" s="232"/>
    </row>
  </sheetData>
  <sheetProtection selectLockedCells="1" selectUnlockedCells="1"/>
  <mergeCells count="7">
    <mergeCell ref="A3:C3"/>
    <mergeCell ref="A88:C88"/>
    <mergeCell ref="A5:C5"/>
    <mergeCell ref="A6:C6"/>
    <mergeCell ref="A85:C85"/>
    <mergeCell ref="A86:C86"/>
    <mergeCell ref="A87:C87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5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100" zoomScaleSheetLayoutView="100" workbookViewId="0">
      <selection activeCell="J6" sqref="J6"/>
    </sheetView>
  </sheetViews>
  <sheetFormatPr defaultRowHeight="12.75"/>
  <cols>
    <col min="1" max="1" width="13.85546875" customWidth="1"/>
    <col min="2" max="2" width="2.28515625" bestFit="1" customWidth="1"/>
    <col min="3" max="3" width="7.140625" customWidth="1"/>
    <col min="4" max="4" width="53.28515625" customWidth="1"/>
    <col min="5" max="5" width="4.5703125" bestFit="1" customWidth="1"/>
    <col min="6" max="6" width="11.28515625" bestFit="1" customWidth="1"/>
    <col min="7" max="7" width="10.28515625" customWidth="1"/>
    <col min="8" max="8" width="10.42578125" customWidth="1"/>
  </cols>
  <sheetData>
    <row r="1" spans="1:10" s="2" customFormat="1">
      <c r="A1" s="1"/>
      <c r="B1" s="1"/>
      <c r="C1" s="1"/>
      <c r="E1"/>
      <c r="F1"/>
    </row>
    <row r="2" spans="1:10" s="2" customFormat="1">
      <c r="A2" s="1"/>
      <c r="B2" s="1"/>
      <c r="C2" s="1"/>
      <c r="E2"/>
      <c r="F2"/>
    </row>
    <row r="3" spans="1:10" s="2" customFormat="1" ht="18.75">
      <c r="A3" s="216" t="s">
        <v>170</v>
      </c>
      <c r="B3" s="216"/>
      <c r="C3" s="216"/>
      <c r="D3" s="216"/>
      <c r="E3" s="216"/>
      <c r="F3" s="216"/>
      <c r="G3" s="216"/>
      <c r="H3" s="216"/>
    </row>
    <row r="4" spans="1:10" s="2" customFormat="1" ht="6.75" customHeight="1">
      <c r="A4" s="103"/>
      <c r="B4" s="103"/>
      <c r="C4" s="103"/>
      <c r="D4" s="103"/>
      <c r="E4" s="103"/>
      <c r="F4" s="103"/>
      <c r="G4" s="103"/>
      <c r="H4" s="103"/>
    </row>
    <row r="5" spans="1:10" s="2" customFormat="1" ht="18.75">
      <c r="A5" s="216" t="s">
        <v>206</v>
      </c>
      <c r="B5" s="216"/>
      <c r="C5" s="216"/>
      <c r="D5" s="216"/>
      <c r="E5" s="216"/>
      <c r="F5" s="216"/>
      <c r="G5" s="216"/>
      <c r="H5" s="216"/>
    </row>
    <row r="6" spans="1:10" s="2" customFormat="1" ht="8.25">
      <c r="A6" s="3"/>
      <c r="B6" s="3"/>
      <c r="C6" s="3"/>
    </row>
    <row r="7" spans="1:10" ht="15.75">
      <c r="A7" s="233" t="s">
        <v>28</v>
      </c>
      <c r="B7" s="233"/>
      <c r="C7" s="233"/>
      <c r="D7" s="233"/>
      <c r="E7" s="233"/>
      <c r="F7" s="233"/>
      <c r="G7" s="233"/>
      <c r="H7" s="233"/>
    </row>
    <row r="8" spans="1:10">
      <c r="A8" s="213" t="s">
        <v>171</v>
      </c>
      <c r="B8" s="213"/>
      <c r="C8" s="213"/>
      <c r="D8" s="213"/>
      <c r="E8" s="213"/>
      <c r="F8" s="213"/>
      <c r="G8" s="213"/>
      <c r="H8" s="213"/>
    </row>
    <row r="9" spans="1:10" s="2" customFormat="1" ht="8.25"/>
    <row r="10" spans="1:10" s="50" customFormat="1" ht="24">
      <c r="A10" s="45" t="s">
        <v>68</v>
      </c>
      <c r="B10" s="215" t="s">
        <v>69</v>
      </c>
      <c r="C10" s="215"/>
      <c r="D10" s="215"/>
      <c r="E10" s="46" t="s">
        <v>148</v>
      </c>
      <c r="F10" s="47" t="s">
        <v>52</v>
      </c>
      <c r="G10" s="48" t="s">
        <v>53</v>
      </c>
      <c r="H10" s="49" t="s">
        <v>54</v>
      </c>
    </row>
    <row r="11" spans="1:10" s="50" customFormat="1" ht="12">
      <c r="A11" s="51" t="s">
        <v>57</v>
      </c>
      <c r="B11" s="52" t="s">
        <v>58</v>
      </c>
      <c r="C11" s="53">
        <v>7013</v>
      </c>
      <c r="D11" s="54" t="s">
        <v>62</v>
      </c>
      <c r="E11" s="52" t="s">
        <v>56</v>
      </c>
      <c r="F11" s="70">
        <v>9.1000000000000003E-5</v>
      </c>
      <c r="G11" s="56"/>
      <c r="H11" s="57"/>
    </row>
    <row r="12" spans="1:10" s="50" customFormat="1" ht="12">
      <c r="A12" s="51" t="s">
        <v>57</v>
      </c>
      <c r="B12" s="52" t="s">
        <v>58</v>
      </c>
      <c r="C12" s="53">
        <v>7014</v>
      </c>
      <c r="D12" s="54" t="s">
        <v>63</v>
      </c>
      <c r="E12" s="52" t="s">
        <v>56</v>
      </c>
      <c r="F12" s="70">
        <v>3.8399999999999998E-5</v>
      </c>
      <c r="G12" s="56"/>
      <c r="H12" s="57"/>
    </row>
    <row r="13" spans="1:10" s="50" customFormat="1" ht="12">
      <c r="A13" s="51" t="s">
        <v>57</v>
      </c>
      <c r="B13" s="52" t="s">
        <v>58</v>
      </c>
      <c r="C13" s="53">
        <v>7015</v>
      </c>
      <c r="D13" s="54" t="s">
        <v>64</v>
      </c>
      <c r="E13" s="52" t="s">
        <v>56</v>
      </c>
      <c r="F13" s="70">
        <v>7.4999999999999993E-5</v>
      </c>
      <c r="G13" s="56"/>
      <c r="H13" s="57"/>
    </row>
    <row r="14" spans="1:10" s="50" customFormat="1" ht="12">
      <c r="A14" s="51" t="s">
        <v>57</v>
      </c>
      <c r="B14" s="52" t="s">
        <v>55</v>
      </c>
      <c r="C14" s="53">
        <v>92142</v>
      </c>
      <c r="D14" s="54" t="s">
        <v>175</v>
      </c>
      <c r="E14" s="52" t="s">
        <v>56</v>
      </c>
      <c r="F14" s="70">
        <v>3.1E-6</v>
      </c>
      <c r="G14" s="56"/>
      <c r="H14" s="57"/>
    </row>
    <row r="15" spans="1:10" s="50" customFormat="1" ht="12">
      <c r="A15" s="51" t="s">
        <v>57</v>
      </c>
      <c r="B15" s="52" t="s">
        <v>58</v>
      </c>
      <c r="C15" s="51" t="s">
        <v>66</v>
      </c>
      <c r="D15" s="54" t="s">
        <v>67</v>
      </c>
      <c r="E15" s="52" t="s">
        <v>65</v>
      </c>
      <c r="F15" s="55">
        <v>13.916</v>
      </c>
      <c r="G15" s="56"/>
      <c r="H15" s="57"/>
    </row>
    <row r="16" spans="1:10" s="64" customFormat="1" ht="14.1" customHeight="1">
      <c r="A16" s="58"/>
      <c r="B16" s="52"/>
      <c r="C16" s="51"/>
      <c r="D16" s="71" t="s">
        <v>70</v>
      </c>
      <c r="E16" s="46"/>
      <c r="F16" s="59"/>
      <c r="G16" s="60"/>
      <c r="H16" s="61"/>
      <c r="I16" s="50"/>
      <c r="J16" s="63"/>
    </row>
    <row r="17" spans="1:8" s="50" customFormat="1" ht="12"/>
    <row r="18" spans="1:8" s="50" customFormat="1" ht="11.25" customHeight="1">
      <c r="A18" s="218"/>
      <c r="B18" s="218"/>
      <c r="C18" s="218"/>
      <c r="D18" s="218"/>
      <c r="E18" s="218"/>
      <c r="F18" s="218"/>
      <c r="G18" s="218"/>
      <c r="H18" s="218"/>
    </row>
    <row r="19" spans="1:8" s="50" customFormat="1" ht="36" customHeight="1">
      <c r="A19" s="45" t="s">
        <v>160</v>
      </c>
      <c r="B19" s="215" t="s">
        <v>161</v>
      </c>
      <c r="C19" s="215"/>
      <c r="D19" s="215"/>
      <c r="E19" s="46" t="s">
        <v>149</v>
      </c>
      <c r="F19" s="47" t="s">
        <v>52</v>
      </c>
      <c r="G19" s="48" t="s">
        <v>53</v>
      </c>
      <c r="H19" s="49" t="s">
        <v>54</v>
      </c>
    </row>
    <row r="20" spans="1:8" s="50" customFormat="1" ht="24" customHeight="1">
      <c r="A20" s="51" t="s">
        <v>51</v>
      </c>
      <c r="B20" s="52" t="s">
        <v>55</v>
      </c>
      <c r="C20" s="53">
        <v>7012</v>
      </c>
      <c r="D20" s="54" t="s">
        <v>69</v>
      </c>
      <c r="E20" s="52" t="s">
        <v>150</v>
      </c>
      <c r="F20" s="84">
        <f>1/80</f>
        <v>1.2500000000000001E-2</v>
      </c>
      <c r="G20" s="56"/>
      <c r="H20" s="57"/>
    </row>
    <row r="21" spans="1:8" s="50" customFormat="1" ht="12">
      <c r="A21" s="58"/>
      <c r="B21" s="52"/>
      <c r="C21" s="51"/>
      <c r="D21" s="71" t="s">
        <v>162</v>
      </c>
      <c r="E21" s="46"/>
      <c r="F21" s="59"/>
      <c r="G21" s="60"/>
      <c r="H21" s="61"/>
    </row>
    <row r="22" spans="1:8" s="50" customFormat="1" ht="12"/>
    <row r="23" spans="1:8" s="50" customFormat="1" ht="12"/>
    <row r="24" spans="1:8" s="50" customFormat="1" ht="12"/>
    <row r="25" spans="1:8" s="50" customFormat="1" ht="12">
      <c r="A25" s="66"/>
      <c r="B25" s="66"/>
      <c r="C25" s="66"/>
      <c r="D25" s="66"/>
      <c r="E25" s="66"/>
      <c r="F25" s="66"/>
      <c r="G25" s="66"/>
      <c r="H25" s="66"/>
    </row>
    <row r="26" spans="1:8" s="50" customFormat="1" ht="12">
      <c r="A26" s="236" t="s">
        <v>29</v>
      </c>
      <c r="B26" s="236"/>
      <c r="C26" s="236"/>
      <c r="D26" s="236"/>
      <c r="E26" s="236"/>
      <c r="F26" s="236"/>
      <c r="G26" s="236"/>
      <c r="H26" s="236"/>
    </row>
    <row r="27" spans="1:8" ht="15">
      <c r="A27" s="232" t="s">
        <v>30</v>
      </c>
      <c r="B27" s="232"/>
      <c r="C27" s="232"/>
      <c r="D27" s="232"/>
      <c r="E27" s="232"/>
      <c r="F27" s="232"/>
      <c r="G27" s="232"/>
      <c r="H27" s="232"/>
    </row>
    <row r="28" spans="1:8" ht="15">
      <c r="A28" s="44"/>
      <c r="B28" s="44"/>
      <c r="C28" s="44"/>
      <c r="D28" s="44"/>
      <c r="E28" s="44"/>
      <c r="F28" s="44"/>
      <c r="G28" s="44"/>
      <c r="H28" s="44"/>
    </row>
    <row r="29" spans="1:8">
      <c r="A29" s="236" t="s">
        <v>29</v>
      </c>
      <c r="B29" s="236"/>
      <c r="C29" s="236"/>
      <c r="D29" s="236"/>
      <c r="E29" s="236"/>
      <c r="F29" s="236"/>
      <c r="G29" s="236"/>
      <c r="H29" s="236"/>
    </row>
    <row r="30" spans="1:8" ht="15">
      <c r="A30" s="232" t="s">
        <v>31</v>
      </c>
      <c r="B30" s="232"/>
      <c r="C30" s="232"/>
      <c r="D30" s="232"/>
      <c r="E30" s="232"/>
      <c r="F30" s="232"/>
      <c r="G30" s="232"/>
      <c r="H30" s="232"/>
    </row>
    <row r="31" spans="1:8">
      <c r="G31" s="67"/>
    </row>
    <row r="32" spans="1:8">
      <c r="G32" s="67"/>
    </row>
  </sheetData>
  <sheetProtection selectLockedCells="1" selectUnlockedCells="1"/>
  <mergeCells count="11">
    <mergeCell ref="A27:H27"/>
    <mergeCell ref="A29:H29"/>
    <mergeCell ref="A30:H30"/>
    <mergeCell ref="A3:H3"/>
    <mergeCell ref="A5:H5"/>
    <mergeCell ref="A7:H7"/>
    <mergeCell ref="A8:H8"/>
    <mergeCell ref="A26:H26"/>
    <mergeCell ref="B10:D10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8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selection activeCell="J3" sqref="J3"/>
    </sheetView>
  </sheetViews>
  <sheetFormatPr defaultRowHeight="12.75"/>
  <cols>
    <col min="1" max="1" width="13.5703125" customWidth="1"/>
    <col min="2" max="2" width="3.28515625" customWidth="1"/>
    <col min="3" max="3" width="7.85546875" customWidth="1"/>
    <col min="4" max="4" width="52.140625" customWidth="1"/>
    <col min="5" max="5" width="5.5703125" bestFit="1" customWidth="1"/>
    <col min="6" max="6" width="11.28515625" bestFit="1" customWidth="1"/>
    <col min="7" max="7" width="8.85546875" bestFit="1" customWidth="1"/>
    <col min="8" max="8" width="11.28515625" bestFit="1" customWidth="1"/>
  </cols>
  <sheetData>
    <row r="1" spans="1:10">
      <c r="A1" s="1"/>
      <c r="B1" s="1"/>
      <c r="C1" s="1"/>
      <c r="D1" s="2"/>
      <c r="G1" s="2"/>
      <c r="H1" s="2"/>
    </row>
    <row r="2" spans="1:10">
      <c r="A2" s="1"/>
      <c r="B2" s="1"/>
      <c r="C2" s="1"/>
      <c r="D2" s="2"/>
      <c r="G2" s="2"/>
      <c r="H2" s="2"/>
    </row>
    <row r="3" spans="1:10" ht="18.75">
      <c r="A3" s="216" t="s">
        <v>172</v>
      </c>
      <c r="B3" s="216"/>
      <c r="C3" s="216"/>
      <c r="D3" s="216"/>
      <c r="E3" s="216"/>
      <c r="F3" s="216"/>
      <c r="G3" s="216"/>
      <c r="H3" s="216"/>
    </row>
    <row r="4" spans="1:10" ht="8.25" customHeight="1">
      <c r="A4" s="103"/>
      <c r="B4" s="103"/>
      <c r="C4" s="103"/>
      <c r="D4" s="103"/>
      <c r="E4" s="103"/>
      <c r="F4" s="103"/>
      <c r="G4" s="103"/>
      <c r="H4" s="103"/>
    </row>
    <row r="5" spans="1:10" ht="18.75">
      <c r="A5" s="216" t="s">
        <v>174</v>
      </c>
      <c r="B5" s="216"/>
      <c r="C5" s="216"/>
      <c r="D5" s="216"/>
      <c r="E5" s="216"/>
      <c r="F5" s="216"/>
      <c r="G5" s="216"/>
      <c r="H5" s="216"/>
    </row>
    <row r="6" spans="1:10">
      <c r="A6" s="3"/>
      <c r="B6" s="3"/>
      <c r="C6" s="3"/>
      <c r="D6" s="2"/>
      <c r="E6" s="2"/>
      <c r="F6" s="2"/>
      <c r="G6" s="2"/>
      <c r="H6" s="2"/>
    </row>
    <row r="7" spans="1:10" ht="15.75">
      <c r="A7" s="233" t="s">
        <v>28</v>
      </c>
      <c r="B7" s="233"/>
      <c r="C7" s="233"/>
      <c r="D7" s="233"/>
      <c r="E7" s="233"/>
      <c r="F7" s="233"/>
      <c r="G7" s="233"/>
      <c r="H7" s="233"/>
    </row>
    <row r="8" spans="1:10">
      <c r="A8" s="213" t="s">
        <v>173</v>
      </c>
      <c r="B8" s="213"/>
      <c r="C8" s="213"/>
      <c r="D8" s="213"/>
      <c r="E8" s="213"/>
      <c r="F8" s="213"/>
      <c r="G8" s="213"/>
      <c r="H8" s="213"/>
    </row>
    <row r="9" spans="1:10" s="2" customFormat="1" ht="15" customHeight="1"/>
    <row r="10" spans="1:10" s="50" customFormat="1" ht="24">
      <c r="A10" s="85" t="s">
        <v>163</v>
      </c>
      <c r="B10" s="219" t="s">
        <v>167</v>
      </c>
      <c r="C10" s="219"/>
      <c r="D10" s="219"/>
      <c r="E10" s="86" t="s">
        <v>148</v>
      </c>
      <c r="F10" s="87" t="s">
        <v>52</v>
      </c>
      <c r="G10" s="88" t="s">
        <v>53</v>
      </c>
      <c r="H10" s="89" t="s">
        <v>54</v>
      </c>
    </row>
    <row r="11" spans="1:10" s="50" customFormat="1" ht="12">
      <c r="A11" s="90" t="s">
        <v>57</v>
      </c>
      <c r="B11" s="91" t="s">
        <v>58</v>
      </c>
      <c r="C11" s="92" t="s">
        <v>152</v>
      </c>
      <c r="D11" s="93" t="s">
        <v>164</v>
      </c>
      <c r="E11" s="91" t="s">
        <v>148</v>
      </c>
      <c r="F11" s="94">
        <v>1</v>
      </c>
      <c r="G11" s="110"/>
      <c r="H11" s="95"/>
    </row>
    <row r="12" spans="1:10" s="50" customFormat="1" ht="12">
      <c r="A12" s="90" t="s">
        <v>57</v>
      </c>
      <c r="B12" s="91" t="s">
        <v>58</v>
      </c>
      <c r="C12" s="92" t="s">
        <v>152</v>
      </c>
      <c r="D12" s="93" t="s">
        <v>165</v>
      </c>
      <c r="E12" s="91" t="s">
        <v>148</v>
      </c>
      <c r="F12" s="94">
        <v>1</v>
      </c>
      <c r="G12" s="111"/>
      <c r="H12" s="95"/>
    </row>
    <row r="13" spans="1:10" s="102" customFormat="1" ht="14.1" customHeight="1">
      <c r="A13" s="96"/>
      <c r="B13" s="91"/>
      <c r="C13" s="90"/>
      <c r="D13" s="112" t="s">
        <v>166</v>
      </c>
      <c r="E13" s="86"/>
      <c r="F13" s="98"/>
      <c r="G13" s="99"/>
      <c r="H13" s="100"/>
      <c r="I13" s="62"/>
      <c r="J13" s="101"/>
    </row>
    <row r="14" spans="1:10" s="50" customFormat="1" ht="12"/>
    <row r="15" spans="1:10" s="50" customFormat="1" ht="12"/>
    <row r="16" spans="1:10" s="50" customFormat="1" ht="12"/>
    <row r="17" spans="1:8" s="50" customFormat="1" ht="12">
      <c r="A17" s="66"/>
      <c r="B17" s="66"/>
      <c r="C17" s="66"/>
      <c r="D17" s="66"/>
      <c r="E17" s="66"/>
      <c r="F17" s="66"/>
      <c r="G17" s="66"/>
      <c r="H17" s="66"/>
    </row>
    <row r="18" spans="1:8" s="50" customFormat="1" ht="15" customHeight="1">
      <c r="A18" s="236" t="s">
        <v>29</v>
      </c>
      <c r="B18" s="236"/>
      <c r="C18" s="236"/>
      <c r="D18" s="236"/>
      <c r="E18" s="236"/>
      <c r="F18" s="236"/>
      <c r="G18" s="236"/>
      <c r="H18" s="236"/>
    </row>
    <row r="19" spans="1:8" s="50" customFormat="1" ht="15" customHeight="1">
      <c r="A19" s="232" t="s">
        <v>30</v>
      </c>
      <c r="B19" s="232"/>
      <c r="C19" s="232"/>
      <c r="D19" s="232"/>
      <c r="E19" s="232"/>
      <c r="F19" s="232"/>
      <c r="G19" s="232"/>
      <c r="H19" s="232"/>
    </row>
    <row r="20" spans="1:8" s="50" customFormat="1" ht="13.5" customHeight="1">
      <c r="A20" s="44"/>
      <c r="B20" s="44"/>
      <c r="C20" s="44"/>
      <c r="D20" s="44"/>
      <c r="E20" s="44"/>
      <c r="F20" s="44"/>
      <c r="G20" s="44"/>
      <c r="H20" s="44"/>
    </row>
    <row r="21" spans="1:8" s="50" customFormat="1" ht="19.5" customHeight="1">
      <c r="A21" s="236" t="s">
        <v>29</v>
      </c>
      <c r="B21" s="236"/>
      <c r="C21" s="236"/>
      <c r="D21" s="236"/>
      <c r="E21" s="236"/>
      <c r="F21" s="236"/>
      <c r="G21" s="236"/>
      <c r="H21" s="236"/>
    </row>
    <row r="22" spans="1:8" s="50" customFormat="1" ht="14.25" customHeight="1">
      <c r="A22" s="232" t="s">
        <v>31</v>
      </c>
      <c r="B22" s="232"/>
      <c r="C22" s="232"/>
      <c r="D22" s="232"/>
      <c r="E22" s="232"/>
      <c r="F22" s="232"/>
      <c r="G22" s="232"/>
      <c r="H22" s="232"/>
    </row>
    <row r="23" spans="1:8" s="50" customFormat="1" ht="12">
      <c r="A23" s="66"/>
      <c r="B23" s="66"/>
      <c r="C23" s="66"/>
      <c r="D23" s="66"/>
      <c r="E23" s="66"/>
      <c r="F23" s="66"/>
      <c r="G23" s="66"/>
      <c r="H23" s="66"/>
    </row>
    <row r="24" spans="1:8">
      <c r="G24" s="67"/>
    </row>
    <row r="25" spans="1:8">
      <c r="G25" s="67"/>
    </row>
    <row r="26" spans="1:8">
      <c r="F26" s="68"/>
      <c r="G26" s="68"/>
      <c r="H26" s="68"/>
    </row>
    <row r="27" spans="1:8">
      <c r="F27" s="68"/>
      <c r="G27" s="68"/>
      <c r="H27" s="68"/>
    </row>
    <row r="28" spans="1:8">
      <c r="F28" s="68"/>
      <c r="G28" s="68"/>
      <c r="H28" s="68"/>
    </row>
    <row r="29" spans="1:8">
      <c r="F29" s="68"/>
      <c r="G29" s="68"/>
      <c r="H29" s="68"/>
    </row>
    <row r="30" spans="1:8">
      <c r="F30" s="68"/>
      <c r="G30" s="68"/>
      <c r="H30" s="68"/>
    </row>
    <row r="31" spans="1:8">
      <c r="F31" s="68"/>
      <c r="G31" s="68"/>
      <c r="H31" s="68"/>
    </row>
    <row r="32" spans="1:8">
      <c r="F32" s="68"/>
      <c r="G32" s="68"/>
      <c r="H32" s="68"/>
    </row>
    <row r="33" spans="8:8">
      <c r="H33" s="69"/>
    </row>
  </sheetData>
  <sheetProtection selectLockedCells="1" selectUnlockedCells="1"/>
  <mergeCells count="9">
    <mergeCell ref="A3:H3"/>
    <mergeCell ref="A5:H5"/>
    <mergeCell ref="A7:H7"/>
    <mergeCell ref="A8:H8"/>
    <mergeCell ref="A22:H22"/>
    <mergeCell ref="A18:H18"/>
    <mergeCell ref="A19:H19"/>
    <mergeCell ref="A21:H21"/>
    <mergeCell ref="B10:D10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7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3" zoomScaleSheetLayoutView="100" workbookViewId="0">
      <selection activeCell="E74" sqref="E74"/>
    </sheetView>
  </sheetViews>
  <sheetFormatPr defaultRowHeight="12.75"/>
  <cols>
    <col min="1" max="1" width="85.42578125" style="18" customWidth="1"/>
    <col min="2" max="2" width="10" style="18" customWidth="1"/>
    <col min="3" max="3" width="11.5703125" style="18" bestFit="1" customWidth="1"/>
    <col min="4" max="4" width="9.140625" style="18"/>
    <col min="5" max="5" width="10.7109375" style="18" customWidth="1"/>
    <col min="6" max="6" width="7.7109375" style="18" customWidth="1"/>
    <col min="7" max="16384" width="9.140625" style="18"/>
  </cols>
  <sheetData>
    <row r="1" spans="1:6" s="17" customFormat="1">
      <c r="A1" s="124"/>
      <c r="B1" s="124"/>
      <c r="C1" s="124"/>
      <c r="E1" s="18"/>
      <c r="F1" s="18"/>
    </row>
    <row r="2" spans="1:6" s="17" customFormat="1" ht="18.75">
      <c r="A2" s="212" t="s">
        <v>46</v>
      </c>
      <c r="B2" s="212"/>
      <c r="C2" s="212"/>
      <c r="E2" s="18"/>
      <c r="F2" s="18"/>
    </row>
    <row r="3" spans="1:6" s="17" customFormat="1" ht="18.75">
      <c r="A3" s="212" t="s">
        <v>0</v>
      </c>
      <c r="B3" s="212"/>
      <c r="C3" s="212"/>
      <c r="E3" s="18"/>
      <c r="F3" s="18"/>
    </row>
    <row r="4" spans="1:6" s="17" customFormat="1" ht="8.25">
      <c r="A4" s="19"/>
      <c r="B4" s="19"/>
      <c r="C4" s="19"/>
    </row>
    <row r="5" spans="1:6">
      <c r="A5" s="213" t="s">
        <v>60</v>
      </c>
      <c r="B5" s="213"/>
      <c r="C5" s="213"/>
    </row>
    <row r="6" spans="1:6">
      <c r="A6" s="213" t="s">
        <v>212</v>
      </c>
      <c r="B6" s="213"/>
      <c r="C6" s="213"/>
    </row>
    <row r="7" spans="1:6" s="17" customFormat="1" ht="8.25"/>
    <row r="8" spans="1:6" s="22" customFormat="1">
      <c r="A8" s="20" t="s">
        <v>2</v>
      </c>
      <c r="B8" s="21"/>
      <c r="C8" s="21"/>
    </row>
    <row r="9" spans="1:6" s="26" customFormat="1">
      <c r="A9" s="32" t="s">
        <v>213</v>
      </c>
      <c r="B9" s="24"/>
      <c r="C9" s="25">
        <v>2668.97</v>
      </c>
      <c r="E9" s="27"/>
    </row>
    <row r="10" spans="1:6" s="17" customFormat="1" ht="8.25">
      <c r="A10" s="28"/>
    </row>
    <row r="11" spans="1:6" s="22" customFormat="1">
      <c r="A11" s="29" t="s">
        <v>3</v>
      </c>
      <c r="B11" s="30"/>
      <c r="C11" s="30"/>
    </row>
    <row r="12" spans="1:6" s="22" customFormat="1">
      <c r="A12" s="29" t="s">
        <v>4</v>
      </c>
      <c r="B12" s="30"/>
      <c r="C12" s="30"/>
    </row>
    <row r="13" spans="1:6">
      <c r="A13" s="23" t="s">
        <v>5</v>
      </c>
      <c r="B13" s="24"/>
      <c r="C13" s="25">
        <f>C9</f>
        <v>2668.97</v>
      </c>
    </row>
    <row r="14" spans="1:6" s="22" customFormat="1">
      <c r="A14" s="29" t="s">
        <v>6</v>
      </c>
      <c r="B14" s="30"/>
      <c r="C14" s="31">
        <f>C13</f>
        <v>2668.97</v>
      </c>
    </row>
    <row r="15" spans="1:6" s="17" customFormat="1" ht="8.25">
      <c r="A15" s="28"/>
    </row>
    <row r="16" spans="1:6" s="22" customFormat="1">
      <c r="A16" s="29" t="s">
        <v>7</v>
      </c>
      <c r="B16" s="30"/>
      <c r="C16" s="30"/>
    </row>
    <row r="17" spans="1:5" s="22" customFormat="1">
      <c r="A17" s="29" t="s">
        <v>8</v>
      </c>
      <c r="B17" s="30"/>
      <c r="C17" s="30"/>
    </row>
    <row r="18" spans="1:5">
      <c r="A18" s="32" t="s">
        <v>45</v>
      </c>
      <c r="B18" s="33">
        <v>0.2</v>
      </c>
      <c r="C18" s="25">
        <f t="shared" ref="C18:C26" si="0">ROUND($C$14*B18,2)</f>
        <v>533.79</v>
      </c>
    </row>
    <row r="19" spans="1:5">
      <c r="A19" s="23" t="s">
        <v>9</v>
      </c>
      <c r="B19" s="33">
        <v>0.08</v>
      </c>
      <c r="C19" s="25">
        <f t="shared" si="0"/>
        <v>213.52</v>
      </c>
    </row>
    <row r="20" spans="1:5">
      <c r="A20" s="32" t="s">
        <v>34</v>
      </c>
      <c r="B20" s="33">
        <v>1.4999999999999999E-2</v>
      </c>
      <c r="C20" s="25">
        <f t="shared" si="0"/>
        <v>40.03</v>
      </c>
    </row>
    <row r="21" spans="1:5">
      <c r="A21" s="32" t="s">
        <v>35</v>
      </c>
      <c r="B21" s="33">
        <v>0.01</v>
      </c>
      <c r="C21" s="25">
        <f t="shared" si="0"/>
        <v>26.69</v>
      </c>
    </row>
    <row r="22" spans="1:5">
      <c r="A22" s="32" t="s">
        <v>36</v>
      </c>
      <c r="B22" s="33">
        <v>2E-3</v>
      </c>
      <c r="C22" s="25">
        <f t="shared" si="0"/>
        <v>5.34</v>
      </c>
    </row>
    <row r="23" spans="1:5">
      <c r="A23" s="32" t="s">
        <v>37</v>
      </c>
      <c r="B23" s="33">
        <v>6.0000000000000001E-3</v>
      </c>
      <c r="C23" s="25">
        <f t="shared" si="0"/>
        <v>16.010000000000002</v>
      </c>
    </row>
    <row r="24" spans="1:5">
      <c r="A24" s="32" t="s">
        <v>39</v>
      </c>
      <c r="B24" s="33">
        <v>0</v>
      </c>
      <c r="C24" s="25">
        <f>ROUND($C$14*B24,2)</f>
        <v>0</v>
      </c>
    </row>
    <row r="25" spans="1:5">
      <c r="A25" s="23" t="s">
        <v>10</v>
      </c>
      <c r="B25" s="33">
        <v>2.5000000000000001E-2</v>
      </c>
      <c r="C25" s="25">
        <f t="shared" si="0"/>
        <v>66.72</v>
      </c>
    </row>
    <row r="26" spans="1:5" ht="25.5">
      <c r="A26" s="23" t="s">
        <v>11</v>
      </c>
      <c r="B26" s="33">
        <v>0.03</v>
      </c>
      <c r="C26" s="25">
        <f t="shared" si="0"/>
        <v>80.069999999999993</v>
      </c>
    </row>
    <row r="27" spans="1:5" s="22" customFormat="1">
      <c r="A27" s="29" t="s">
        <v>12</v>
      </c>
      <c r="B27" s="34">
        <f>SUM(B18:B26)</f>
        <v>0.3680000000000001</v>
      </c>
      <c r="C27" s="31">
        <f>SUM(C18:C26)</f>
        <v>982.17000000000007</v>
      </c>
    </row>
    <row r="28" spans="1:5" s="17" customFormat="1" ht="8.25">
      <c r="A28" s="28"/>
    </row>
    <row r="29" spans="1:5" s="22" customFormat="1">
      <c r="A29" s="29" t="s">
        <v>13</v>
      </c>
      <c r="B29" s="30"/>
      <c r="C29" s="30"/>
    </row>
    <row r="30" spans="1:5">
      <c r="A30" s="32" t="s">
        <v>32</v>
      </c>
      <c r="B30" s="33">
        <v>0</v>
      </c>
      <c r="C30" s="25">
        <f t="shared" ref="C30:C39" si="1">ROUND($C$14*B30,2)</f>
        <v>0</v>
      </c>
    </row>
    <row r="31" spans="1:5">
      <c r="A31" s="32" t="s">
        <v>33</v>
      </c>
      <c r="B31" s="33">
        <v>0</v>
      </c>
      <c r="C31" s="25">
        <f>ROUND($C$14*B31,2)</f>
        <v>0</v>
      </c>
    </row>
    <row r="32" spans="1:5">
      <c r="A32" s="32" t="s">
        <v>71</v>
      </c>
      <c r="B32" s="33">
        <v>8.3299999999999999E-2</v>
      </c>
      <c r="C32" s="25">
        <f>ROUND($C$14*B32,2)</f>
        <v>222.33</v>
      </c>
      <c r="E32" s="35"/>
    </row>
    <row r="33" spans="1:5">
      <c r="A33" s="32" t="s">
        <v>72</v>
      </c>
      <c r="B33" s="33">
        <v>6.4699999999999994E-2</v>
      </c>
      <c r="C33" s="25">
        <f t="shared" si="1"/>
        <v>172.68</v>
      </c>
      <c r="E33" s="36"/>
    </row>
    <row r="34" spans="1:5">
      <c r="A34" s="32" t="s">
        <v>73</v>
      </c>
      <c r="B34" s="33">
        <v>2.9999999999999997E-4</v>
      </c>
      <c r="C34" s="25">
        <f t="shared" si="1"/>
        <v>0.8</v>
      </c>
    </row>
    <row r="35" spans="1:5">
      <c r="A35" s="32" t="s">
        <v>74</v>
      </c>
      <c r="B35" s="33">
        <v>6.7000000000000002E-3</v>
      </c>
      <c r="C35" s="25">
        <f t="shared" si="1"/>
        <v>17.88</v>
      </c>
    </row>
    <row r="36" spans="1:5">
      <c r="A36" s="32" t="s">
        <v>75</v>
      </c>
      <c r="B36" s="33">
        <v>5.9999999999999995E-4</v>
      </c>
      <c r="C36" s="25">
        <f>ROUND($C$14*B36,2)</f>
        <v>1.6</v>
      </c>
      <c r="E36" s="37"/>
    </row>
    <row r="37" spans="1:5">
      <c r="A37" s="32" t="s">
        <v>76</v>
      </c>
      <c r="B37" s="33">
        <v>8.0000000000000004E-4</v>
      </c>
      <c r="C37" s="25">
        <f t="shared" si="1"/>
        <v>2.14</v>
      </c>
    </row>
    <row r="38" spans="1:5">
      <c r="A38" s="32" t="s">
        <v>77</v>
      </c>
      <c r="B38" s="33">
        <v>5.5999999999999999E-3</v>
      </c>
      <c r="C38" s="25">
        <f>ROUND($C$14*B38,2)</f>
        <v>14.95</v>
      </c>
      <c r="E38" s="36"/>
    </row>
    <row r="39" spans="1:5">
      <c r="A39" s="32" t="s">
        <v>38</v>
      </c>
      <c r="B39" s="33">
        <v>0</v>
      </c>
      <c r="C39" s="25">
        <f t="shared" si="1"/>
        <v>0</v>
      </c>
    </row>
    <row r="40" spans="1:5" s="22" customFormat="1">
      <c r="A40" s="29" t="s">
        <v>14</v>
      </c>
      <c r="B40" s="34">
        <f>SUM(B30:B39)</f>
        <v>0.16199999999999998</v>
      </c>
      <c r="C40" s="31">
        <f>SUM(C30:C39)</f>
        <v>432.38</v>
      </c>
    </row>
    <row r="41" spans="1:5" s="17" customFormat="1" ht="8.25">
      <c r="A41" s="28"/>
    </row>
    <row r="42" spans="1:5" s="22" customFormat="1" ht="12.75" customHeight="1">
      <c r="A42" s="29" t="s">
        <v>15</v>
      </c>
      <c r="B42" s="30"/>
      <c r="C42" s="30"/>
    </row>
    <row r="43" spans="1:5">
      <c r="A43" s="32" t="s">
        <v>78</v>
      </c>
      <c r="B43" s="33">
        <v>8.9999999999999998E-4</v>
      </c>
      <c r="C43" s="25">
        <f>ROUND($C$14*B43,2)</f>
        <v>2.4</v>
      </c>
      <c r="E43" s="80"/>
    </row>
    <row r="44" spans="1:5">
      <c r="A44" s="32" t="s">
        <v>79</v>
      </c>
      <c r="B44" s="33">
        <v>4.0300000000000002E-2</v>
      </c>
      <c r="C44" s="25">
        <f>ROUND($C$14*B44,2)</f>
        <v>107.56</v>
      </c>
    </row>
    <row r="45" spans="1:5">
      <c r="A45" s="32" t="s">
        <v>80</v>
      </c>
      <c r="B45" s="33">
        <v>4.07E-2</v>
      </c>
      <c r="C45" s="25">
        <f>ROUND($C$14*B45,2)</f>
        <v>108.63</v>
      </c>
    </row>
    <row r="46" spans="1:5">
      <c r="A46" s="32" t="s">
        <v>81</v>
      </c>
      <c r="B46" s="33">
        <v>3.0200000000000001E-2</v>
      </c>
      <c r="C46" s="25">
        <f>ROUND($C$14*B46,2)</f>
        <v>80.599999999999994</v>
      </c>
    </row>
    <row r="47" spans="1:5">
      <c r="A47" s="32" t="s">
        <v>82</v>
      </c>
      <c r="B47" s="33">
        <v>3.3999999999999998E-3</v>
      </c>
      <c r="C47" s="25">
        <f>ROUND($C$14*B47,2)</f>
        <v>9.07</v>
      </c>
    </row>
    <row r="48" spans="1:5" s="22" customFormat="1">
      <c r="A48" s="29" t="s">
        <v>44</v>
      </c>
      <c r="B48" s="34">
        <f>SUM(B43:B47)</f>
        <v>0.11550000000000001</v>
      </c>
      <c r="C48" s="31">
        <f>SUM(C43:C47)</f>
        <v>308.26</v>
      </c>
    </row>
    <row r="49" spans="1:6" s="17" customFormat="1" ht="8.25">
      <c r="A49" s="28"/>
    </row>
    <row r="50" spans="1:6" s="22" customFormat="1">
      <c r="A50" s="29" t="s">
        <v>40</v>
      </c>
      <c r="B50" s="34"/>
      <c r="C50" s="31"/>
    </row>
    <row r="51" spans="1:6">
      <c r="A51" s="32" t="s">
        <v>41</v>
      </c>
      <c r="B51" s="33">
        <v>5.96E-2</v>
      </c>
      <c r="C51" s="25">
        <f>ROUND($C$14*B51,2)</f>
        <v>159.07</v>
      </c>
    </row>
    <row r="52" spans="1:6" ht="25.5">
      <c r="A52" s="32" t="s">
        <v>47</v>
      </c>
      <c r="B52" s="33">
        <v>3.5999999999999999E-3</v>
      </c>
      <c r="C52" s="25">
        <f>ROUND($C$14*B52,2)</f>
        <v>9.61</v>
      </c>
    </row>
    <row r="53" spans="1:6" s="22" customFormat="1">
      <c r="A53" s="29" t="s">
        <v>43</v>
      </c>
      <c r="B53" s="34">
        <f>SUM(B51:B52)</f>
        <v>6.3200000000000006E-2</v>
      </c>
      <c r="C53" s="31">
        <f>SUM(C51:C52)</f>
        <v>168.68</v>
      </c>
    </row>
    <row r="54" spans="1:6" s="22" customFormat="1">
      <c r="A54" s="29" t="s">
        <v>16</v>
      </c>
      <c r="B54" s="34">
        <f>B27+B40+B48+B53</f>
        <v>0.70870000000000011</v>
      </c>
      <c r="C54" s="31">
        <f>C27+C40+C48+C53</f>
        <v>1891.4900000000002</v>
      </c>
    </row>
    <row r="55" spans="1:6" s="17" customFormat="1" ht="8.25">
      <c r="A55" s="28"/>
    </row>
    <row r="56" spans="1:6" s="22" customFormat="1">
      <c r="A56" s="29" t="s">
        <v>17</v>
      </c>
      <c r="B56" s="30"/>
      <c r="C56" s="30"/>
    </row>
    <row r="57" spans="1:6">
      <c r="A57" s="32" t="s">
        <v>220</v>
      </c>
      <c r="B57" s="33">
        <f>ROUND(C57/$C$14,4)</f>
        <v>0.16189999999999999</v>
      </c>
      <c r="C57" s="25">
        <v>432.19</v>
      </c>
      <c r="D57" s="163">
        <f>ROUND(C57/E57,2)</f>
        <v>19.649999999999999</v>
      </c>
      <c r="E57" s="163">
        <v>22</v>
      </c>
      <c r="F57" s="18">
        <f>D57*E57</f>
        <v>432.29999999999995</v>
      </c>
    </row>
    <row r="58" spans="1:6">
      <c r="A58" s="32" t="s">
        <v>207</v>
      </c>
      <c r="B58" s="33">
        <f>ROUND(C58/$C$14,4)</f>
        <v>1.6400000000000001E-2</v>
      </c>
      <c r="C58" s="25">
        <f>E58</f>
        <v>43.76</v>
      </c>
      <c r="D58" s="81">
        <v>175.02</v>
      </c>
      <c r="E58" s="18">
        <f>ROUND(D58*3/12,2)</f>
        <v>43.76</v>
      </c>
    </row>
    <row r="59" spans="1:6">
      <c r="A59" s="32" t="s">
        <v>147</v>
      </c>
      <c r="B59" s="33">
        <f>ROUND(C59/$C$14,4)</f>
        <v>6.59E-2</v>
      </c>
      <c r="C59" s="25">
        <f>ROUND(D59*E59*F59,2)</f>
        <v>176</v>
      </c>
      <c r="D59" s="18">
        <v>4</v>
      </c>
      <c r="E59" s="78">
        <f>E57</f>
        <v>22</v>
      </c>
      <c r="F59" s="18">
        <v>2</v>
      </c>
    </row>
    <row r="60" spans="1:6">
      <c r="A60" s="32" t="s">
        <v>124</v>
      </c>
      <c r="B60" s="33">
        <f>-6%</f>
        <v>-0.06</v>
      </c>
      <c r="C60" s="161">
        <f>ROUND($C$14*B60,2)</f>
        <v>-160.13999999999999</v>
      </c>
    </row>
    <row r="61" spans="1:6">
      <c r="A61" s="32" t="s">
        <v>137</v>
      </c>
      <c r="B61" s="33">
        <f>ROUND(C61/$C$14,4)</f>
        <v>5.4000000000000003E-3</v>
      </c>
      <c r="C61" s="25">
        <f>ROUND(D61*E61,2)</f>
        <v>14.3</v>
      </c>
      <c r="D61" s="18">
        <f>ROUND(220/12,2)</f>
        <v>18.329999999999998</v>
      </c>
      <c r="E61" s="79">
        <v>0.78</v>
      </c>
    </row>
    <row r="62" spans="1:6">
      <c r="A62" s="32" t="s">
        <v>138</v>
      </c>
      <c r="B62" s="33">
        <f>ROUND(C62/$C$14,4)</f>
        <v>7.3000000000000001E-3</v>
      </c>
      <c r="C62" s="25">
        <f>ROUND(D62*E62,2)</f>
        <v>19.61</v>
      </c>
      <c r="D62" s="18">
        <f>ROUND(220/12,2)</f>
        <v>18.329999999999998</v>
      </c>
      <c r="E62" s="79">
        <v>1.07</v>
      </c>
    </row>
    <row r="63" spans="1:6">
      <c r="A63" s="32" t="s">
        <v>202</v>
      </c>
      <c r="B63" s="33">
        <f>ROUND(C63/$C$14,4)</f>
        <v>4.4000000000000003E-3</v>
      </c>
      <c r="C63" s="25">
        <v>11.8</v>
      </c>
    </row>
    <row r="64" spans="1:6">
      <c r="A64" s="32" t="s">
        <v>126</v>
      </c>
      <c r="B64" s="33">
        <v>0</v>
      </c>
      <c r="C64" s="25">
        <f>ROUND($C$14*B64,2)</f>
        <v>0</v>
      </c>
    </row>
    <row r="65" spans="1:5">
      <c r="A65" s="29" t="s">
        <v>18</v>
      </c>
      <c r="B65" s="33">
        <f>SUM(B57:B64)</f>
        <v>0.20129999999999995</v>
      </c>
      <c r="C65" s="31">
        <f>SUM(C57:C64)</f>
        <v>537.52</v>
      </c>
    </row>
    <row r="66" spans="1:5" s="17" customFormat="1" ht="8.25">
      <c r="A66" s="28"/>
    </row>
    <row r="67" spans="1:5" s="22" customFormat="1">
      <c r="A67" s="29" t="s">
        <v>19</v>
      </c>
      <c r="B67" s="30"/>
      <c r="C67" s="31">
        <f>C14+C54+C65</f>
        <v>5097.9799999999996</v>
      </c>
    </row>
    <row r="68" spans="1:5" s="17" customFormat="1" ht="8.25">
      <c r="A68" s="28"/>
    </row>
    <row r="69" spans="1:5" s="22" customFormat="1">
      <c r="A69" s="29" t="s">
        <v>20</v>
      </c>
      <c r="B69" s="30"/>
      <c r="C69" s="30"/>
    </row>
    <row r="70" spans="1:5">
      <c r="A70" s="32" t="s">
        <v>48</v>
      </c>
      <c r="B70" s="33">
        <v>0.1</v>
      </c>
      <c r="C70" s="25">
        <f>ROUND(($C$14+$C$65)*B70,2)</f>
        <v>320.64999999999998</v>
      </c>
    </row>
    <row r="71" spans="1:5">
      <c r="A71" s="32" t="s">
        <v>49</v>
      </c>
      <c r="B71" s="33">
        <v>0.05</v>
      </c>
      <c r="C71" s="25">
        <f>ROUND(($C$14+$C$65)*B71,2)</f>
        <v>160.32</v>
      </c>
    </row>
    <row r="72" spans="1:5">
      <c r="A72" s="29" t="s">
        <v>21</v>
      </c>
      <c r="B72" s="34">
        <f>SUM(B70:B71)</f>
        <v>0.15000000000000002</v>
      </c>
      <c r="C72" s="31">
        <f>SUM(C70:C71)</f>
        <v>480.96999999999997</v>
      </c>
    </row>
    <row r="73" spans="1:5" s="17" customFormat="1" ht="8.25">
      <c r="A73" s="28"/>
    </row>
    <row r="74" spans="1:5" s="22" customFormat="1">
      <c r="A74" s="29" t="s">
        <v>22</v>
      </c>
      <c r="B74" s="30"/>
      <c r="C74" s="30"/>
    </row>
    <row r="75" spans="1:5">
      <c r="A75" s="23" t="s">
        <v>23</v>
      </c>
      <c r="B75" s="33">
        <v>0.05</v>
      </c>
      <c r="C75" s="25">
        <f>ROUND(((($C$67+$C$72)/(1-($B$78)))-($C$67+$C$72))*(B75/$B$78),2)</f>
        <v>305.36</v>
      </c>
      <c r="D75" s="38"/>
    </row>
    <row r="76" spans="1:5">
      <c r="A76" s="23" t="s">
        <v>24</v>
      </c>
      <c r="B76" s="33">
        <v>0.03</v>
      </c>
      <c r="C76" s="25">
        <f>ROUND(((($C$67+$C$72)/(1-($B$78)))-($C$67+$C$72))*(B76/$B$78),2)</f>
        <v>183.22</v>
      </c>
    </row>
    <row r="77" spans="1:5">
      <c r="A77" s="23" t="s">
        <v>25</v>
      </c>
      <c r="B77" s="33">
        <v>6.4999999999999997E-3</v>
      </c>
      <c r="C77" s="25">
        <f>ROUND(((($C$67+$C$72)/(1-($B$78)))-($C$67+$C$72))*(B77/$B$78),2)</f>
        <v>39.700000000000003</v>
      </c>
    </row>
    <row r="78" spans="1:5" s="22" customFormat="1">
      <c r="A78" s="29" t="s">
        <v>26</v>
      </c>
      <c r="B78" s="34">
        <f>SUM(B75:B77)</f>
        <v>8.6500000000000007E-2</v>
      </c>
      <c r="C78" s="31">
        <f>SUM(C75:C77)</f>
        <v>528.28000000000009</v>
      </c>
    </row>
    <row r="79" spans="1:5" s="17" customFormat="1" ht="9" customHeight="1">
      <c r="A79" s="28"/>
      <c r="D79" s="22"/>
      <c r="E79" s="22"/>
    </row>
    <row r="80" spans="1:5" s="22" customFormat="1">
      <c r="A80" s="29" t="s">
        <v>27</v>
      </c>
      <c r="B80" s="30"/>
      <c r="C80" s="31">
        <f>C67+C72+C78</f>
        <v>6107.23</v>
      </c>
    </row>
    <row r="81" spans="1:5" s="43" customFormat="1" ht="8.25" customHeight="1">
      <c r="A81" s="40"/>
      <c r="B81" s="41"/>
      <c r="C81" s="42"/>
      <c r="D81" s="22"/>
      <c r="E81" s="22"/>
    </row>
    <row r="82" spans="1:5" s="22" customFormat="1" ht="8.25" customHeight="1">
      <c r="A82" s="75"/>
      <c r="B82" s="76"/>
      <c r="C82" s="77"/>
    </row>
    <row r="83" spans="1:5" s="22" customFormat="1">
      <c r="A83" s="162" t="s">
        <v>203</v>
      </c>
      <c r="B83" s="162"/>
      <c r="C83" s="31">
        <v>35.270000000000003</v>
      </c>
    </row>
    <row r="84" spans="1:5" s="17" customFormat="1">
      <c r="D84" s="22"/>
      <c r="E84" s="22"/>
    </row>
    <row r="85" spans="1:5" s="17" customFormat="1">
      <c r="A85" s="22"/>
      <c r="D85" s="22"/>
      <c r="E85" s="22"/>
    </row>
    <row r="86" spans="1:5">
      <c r="A86" s="213"/>
      <c r="B86" s="213"/>
      <c r="C86" s="213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A57" sqref="A57:F57"/>
    </sheetView>
  </sheetViews>
  <sheetFormatPr defaultRowHeight="12.75"/>
  <cols>
    <col min="1" max="1" width="85.42578125" style="18" customWidth="1"/>
    <col min="2" max="2" width="10" style="18" customWidth="1"/>
    <col min="3" max="3" width="11.5703125" style="18" bestFit="1" customWidth="1"/>
    <col min="4" max="4" width="9.140625" style="18"/>
    <col min="5" max="5" width="16.85546875" style="18" bestFit="1" customWidth="1"/>
    <col min="6" max="6" width="7.7109375" style="18" customWidth="1"/>
    <col min="7" max="16384" width="9.140625" style="18"/>
  </cols>
  <sheetData>
    <row r="1" spans="1:6" s="17" customFormat="1">
      <c r="A1" s="124"/>
      <c r="B1" s="124"/>
      <c r="C1" s="124"/>
      <c r="E1" s="18"/>
      <c r="F1" s="18"/>
    </row>
    <row r="2" spans="1:6" s="17" customFormat="1" ht="18.75">
      <c r="A2" s="212" t="s">
        <v>46</v>
      </c>
      <c r="B2" s="212"/>
      <c r="C2" s="212"/>
      <c r="E2" s="18"/>
      <c r="F2" s="18"/>
    </row>
    <row r="3" spans="1:6" s="17" customFormat="1" ht="18.75">
      <c r="A3" s="212" t="s">
        <v>0</v>
      </c>
      <c r="B3" s="212"/>
      <c r="C3" s="212"/>
      <c r="E3" s="18"/>
      <c r="F3" s="18"/>
    </row>
    <row r="4" spans="1:6" s="17" customFormat="1" ht="8.25">
      <c r="A4" s="19"/>
      <c r="B4" s="19"/>
      <c r="C4" s="19"/>
    </row>
    <row r="5" spans="1:6">
      <c r="A5" s="213" t="s">
        <v>60</v>
      </c>
      <c r="B5" s="213"/>
      <c r="C5" s="213"/>
    </row>
    <row r="6" spans="1:6">
      <c r="A6" s="213" t="s">
        <v>212</v>
      </c>
      <c r="B6" s="213"/>
      <c r="C6" s="213"/>
    </row>
    <row r="7" spans="1:6" s="17" customFormat="1" ht="8.25"/>
    <row r="8" spans="1:6" s="22" customFormat="1">
      <c r="A8" s="20" t="s">
        <v>2</v>
      </c>
      <c r="B8" s="21"/>
      <c r="C8" s="21"/>
    </row>
    <row r="9" spans="1:6" s="26" customFormat="1">
      <c r="A9" s="32" t="s">
        <v>214</v>
      </c>
      <c r="B9" s="24"/>
      <c r="C9" s="25">
        <v>2668.97</v>
      </c>
      <c r="E9" s="27"/>
    </row>
    <row r="10" spans="1:6" s="17" customFormat="1" ht="8.25">
      <c r="A10" s="28"/>
    </row>
    <row r="11" spans="1:6" s="22" customFormat="1">
      <c r="A11" s="29" t="s">
        <v>3</v>
      </c>
      <c r="B11" s="30"/>
      <c r="C11" s="30"/>
    </row>
    <row r="12" spans="1:6" s="22" customFormat="1">
      <c r="A12" s="29" t="s">
        <v>4</v>
      </c>
      <c r="B12" s="30"/>
      <c r="C12" s="30"/>
    </row>
    <row r="13" spans="1:6">
      <c r="A13" s="23" t="s">
        <v>5</v>
      </c>
      <c r="B13" s="24"/>
      <c r="C13" s="25">
        <f>C9</f>
        <v>2668.97</v>
      </c>
    </row>
    <row r="14" spans="1:6" s="22" customFormat="1">
      <c r="A14" s="29" t="s">
        <v>6</v>
      </c>
      <c r="B14" s="30"/>
      <c r="C14" s="31">
        <f>C13</f>
        <v>2668.97</v>
      </c>
    </row>
    <row r="15" spans="1:6" s="17" customFormat="1" ht="8.25">
      <c r="A15" s="28"/>
    </row>
    <row r="16" spans="1:6" s="22" customFormat="1">
      <c r="A16" s="29" t="s">
        <v>7</v>
      </c>
      <c r="B16" s="30"/>
      <c r="C16" s="30"/>
    </row>
    <row r="17" spans="1:5" s="22" customFormat="1">
      <c r="A17" s="29" t="s">
        <v>8</v>
      </c>
      <c r="B17" s="30"/>
      <c r="C17" s="30"/>
    </row>
    <row r="18" spans="1:5">
      <c r="A18" s="32" t="s">
        <v>45</v>
      </c>
      <c r="B18" s="33">
        <v>0.2</v>
      </c>
      <c r="C18" s="25">
        <f t="shared" ref="C18:C26" si="0">ROUND($C$14*B18,2)</f>
        <v>533.79</v>
      </c>
    </row>
    <row r="19" spans="1:5">
      <c r="A19" s="23" t="s">
        <v>9</v>
      </c>
      <c r="B19" s="33">
        <v>0.08</v>
      </c>
      <c r="C19" s="25">
        <f t="shared" si="0"/>
        <v>213.52</v>
      </c>
    </row>
    <row r="20" spans="1:5">
      <c r="A20" s="32" t="s">
        <v>34</v>
      </c>
      <c r="B20" s="33">
        <v>1.4999999999999999E-2</v>
      </c>
      <c r="C20" s="25">
        <f t="shared" si="0"/>
        <v>40.03</v>
      </c>
    </row>
    <row r="21" spans="1:5">
      <c r="A21" s="32" t="s">
        <v>35</v>
      </c>
      <c r="B21" s="33">
        <v>0.01</v>
      </c>
      <c r="C21" s="25">
        <f t="shared" si="0"/>
        <v>26.69</v>
      </c>
    </row>
    <row r="22" spans="1:5">
      <c r="A22" s="32" t="s">
        <v>36</v>
      </c>
      <c r="B22" s="33">
        <v>2E-3</v>
      </c>
      <c r="C22" s="25">
        <f t="shared" si="0"/>
        <v>5.34</v>
      </c>
    </row>
    <row r="23" spans="1:5">
      <c r="A23" s="32" t="s">
        <v>37</v>
      </c>
      <c r="B23" s="33">
        <v>6.0000000000000001E-3</v>
      </c>
      <c r="C23" s="25">
        <f t="shared" si="0"/>
        <v>16.010000000000002</v>
      </c>
    </row>
    <row r="24" spans="1:5">
      <c r="A24" s="32" t="s">
        <v>39</v>
      </c>
      <c r="B24" s="33">
        <v>0</v>
      </c>
      <c r="C24" s="25">
        <f>ROUND($C$14*B24,2)</f>
        <v>0</v>
      </c>
    </row>
    <row r="25" spans="1:5">
      <c r="A25" s="23" t="s">
        <v>10</v>
      </c>
      <c r="B25" s="33">
        <v>2.5000000000000001E-2</v>
      </c>
      <c r="C25" s="25">
        <f t="shared" si="0"/>
        <v>66.72</v>
      </c>
    </row>
    <row r="26" spans="1:5" ht="25.5">
      <c r="A26" s="23" t="s">
        <v>11</v>
      </c>
      <c r="B26" s="33">
        <v>0.03</v>
      </c>
      <c r="C26" s="25">
        <f t="shared" si="0"/>
        <v>80.069999999999993</v>
      </c>
    </row>
    <row r="27" spans="1:5" s="22" customFormat="1">
      <c r="A27" s="29" t="s">
        <v>12</v>
      </c>
      <c r="B27" s="34">
        <f>SUM(B18:B26)</f>
        <v>0.3680000000000001</v>
      </c>
      <c r="C27" s="31">
        <f>SUM(C18:C26)</f>
        <v>982.17000000000007</v>
      </c>
    </row>
    <row r="28" spans="1:5" s="17" customFormat="1" ht="8.25">
      <c r="A28" s="28"/>
    </row>
    <row r="29" spans="1:5" s="22" customFormat="1">
      <c r="A29" s="29" t="s">
        <v>13</v>
      </c>
      <c r="B29" s="30"/>
      <c r="C29" s="30"/>
    </row>
    <row r="30" spans="1:5">
      <c r="A30" s="32" t="s">
        <v>32</v>
      </c>
      <c r="B30" s="33">
        <v>0</v>
      </c>
      <c r="C30" s="25">
        <f t="shared" ref="C30:C39" si="1">ROUND($C$14*B30,2)</f>
        <v>0</v>
      </c>
    </row>
    <row r="31" spans="1:5">
      <c r="A31" s="32" t="s">
        <v>33</v>
      </c>
      <c r="B31" s="33">
        <v>0</v>
      </c>
      <c r="C31" s="25">
        <f>ROUND($C$14*B31,2)</f>
        <v>0</v>
      </c>
    </row>
    <row r="32" spans="1:5">
      <c r="A32" s="32" t="s">
        <v>71</v>
      </c>
      <c r="B32" s="33">
        <v>8.3299999999999999E-2</v>
      </c>
      <c r="C32" s="25">
        <f>ROUND($C$14*B32,2)</f>
        <v>222.33</v>
      </c>
      <c r="E32" s="35"/>
    </row>
    <row r="33" spans="1:5">
      <c r="A33" s="32" t="s">
        <v>72</v>
      </c>
      <c r="B33" s="33">
        <v>6.4699999999999994E-2</v>
      </c>
      <c r="C33" s="25">
        <f t="shared" si="1"/>
        <v>172.68</v>
      </c>
      <c r="E33" s="36"/>
    </row>
    <row r="34" spans="1:5">
      <c r="A34" s="32" t="s">
        <v>73</v>
      </c>
      <c r="B34" s="33">
        <v>2.9999999999999997E-4</v>
      </c>
      <c r="C34" s="25">
        <f t="shared" si="1"/>
        <v>0.8</v>
      </c>
    </row>
    <row r="35" spans="1:5">
      <c r="A35" s="32" t="s">
        <v>74</v>
      </c>
      <c r="B35" s="33">
        <v>6.7000000000000002E-3</v>
      </c>
      <c r="C35" s="25">
        <f t="shared" si="1"/>
        <v>17.88</v>
      </c>
    </row>
    <row r="36" spans="1:5">
      <c r="A36" s="32" t="s">
        <v>75</v>
      </c>
      <c r="B36" s="33">
        <v>5.9999999999999995E-4</v>
      </c>
      <c r="C36" s="25">
        <f>ROUND($C$14*B36,2)</f>
        <v>1.6</v>
      </c>
      <c r="E36" s="37"/>
    </row>
    <row r="37" spans="1:5">
      <c r="A37" s="32" t="s">
        <v>76</v>
      </c>
      <c r="B37" s="33">
        <v>8.0000000000000004E-4</v>
      </c>
      <c r="C37" s="25">
        <f t="shared" si="1"/>
        <v>2.14</v>
      </c>
    </row>
    <row r="38" spans="1:5">
      <c r="A38" s="32" t="s">
        <v>77</v>
      </c>
      <c r="B38" s="33">
        <v>5.5999999999999999E-3</v>
      </c>
      <c r="C38" s="25">
        <f>ROUND($C$14*B38,2)</f>
        <v>14.95</v>
      </c>
      <c r="E38" s="36"/>
    </row>
    <row r="39" spans="1:5">
      <c r="A39" s="32" t="s">
        <v>38</v>
      </c>
      <c r="B39" s="33">
        <v>0</v>
      </c>
      <c r="C39" s="25">
        <f t="shared" si="1"/>
        <v>0</v>
      </c>
    </row>
    <row r="40" spans="1:5" s="22" customFormat="1">
      <c r="A40" s="29" t="s">
        <v>14</v>
      </c>
      <c r="B40" s="34">
        <f>SUM(B30:B39)</f>
        <v>0.16199999999999998</v>
      </c>
      <c r="C40" s="31">
        <f>SUM(C30:C39)</f>
        <v>432.38</v>
      </c>
    </row>
    <row r="41" spans="1:5" s="17" customFormat="1" ht="8.25">
      <c r="A41" s="28"/>
    </row>
    <row r="42" spans="1:5" s="22" customFormat="1" ht="12.75" customHeight="1">
      <c r="A42" s="29" t="s">
        <v>15</v>
      </c>
      <c r="B42" s="30"/>
      <c r="C42" s="30"/>
    </row>
    <row r="43" spans="1:5">
      <c r="A43" s="32" t="s">
        <v>78</v>
      </c>
      <c r="B43" s="33">
        <v>8.9999999999999998E-4</v>
      </c>
      <c r="C43" s="25">
        <f>ROUND($C$14*B43,2)</f>
        <v>2.4</v>
      </c>
      <c r="E43" s="80"/>
    </row>
    <row r="44" spans="1:5">
      <c r="A44" s="32" t="s">
        <v>79</v>
      </c>
      <c r="B44" s="33">
        <v>4.0300000000000002E-2</v>
      </c>
      <c r="C44" s="25">
        <f>ROUND($C$14*B44,2)</f>
        <v>107.56</v>
      </c>
    </row>
    <row r="45" spans="1:5">
      <c r="A45" s="32" t="s">
        <v>80</v>
      </c>
      <c r="B45" s="33">
        <v>4.07E-2</v>
      </c>
      <c r="C45" s="25">
        <f>ROUND($C$14*B45,2)</f>
        <v>108.63</v>
      </c>
    </row>
    <row r="46" spans="1:5">
      <c r="A46" s="32" t="s">
        <v>81</v>
      </c>
      <c r="B46" s="33">
        <v>3.0200000000000001E-2</v>
      </c>
      <c r="C46" s="25">
        <f>ROUND($C$14*B46,2)</f>
        <v>80.599999999999994</v>
      </c>
    </row>
    <row r="47" spans="1:5">
      <c r="A47" s="32" t="s">
        <v>82</v>
      </c>
      <c r="B47" s="33">
        <v>3.3999999999999998E-3</v>
      </c>
      <c r="C47" s="25">
        <f>ROUND($C$14*B47,2)</f>
        <v>9.07</v>
      </c>
    </row>
    <row r="48" spans="1:5" s="22" customFormat="1">
      <c r="A48" s="29" t="s">
        <v>44</v>
      </c>
      <c r="B48" s="34">
        <f>SUM(B43:B47)</f>
        <v>0.11550000000000001</v>
      </c>
      <c r="C48" s="31">
        <f>SUM(C43:C47)</f>
        <v>308.26</v>
      </c>
    </row>
    <row r="49" spans="1:6" s="17" customFormat="1" ht="8.25">
      <c r="A49" s="28"/>
    </row>
    <row r="50" spans="1:6" s="22" customFormat="1">
      <c r="A50" s="29" t="s">
        <v>40</v>
      </c>
      <c r="B50" s="34"/>
      <c r="C50" s="31"/>
    </row>
    <row r="51" spans="1:6">
      <c r="A51" s="32" t="s">
        <v>41</v>
      </c>
      <c r="B51" s="33">
        <v>5.96E-2</v>
      </c>
      <c r="C51" s="25">
        <f>ROUND($C$14*B51,2)</f>
        <v>159.07</v>
      </c>
    </row>
    <row r="52" spans="1:6" ht="25.5">
      <c r="A52" s="32" t="s">
        <v>47</v>
      </c>
      <c r="B52" s="33">
        <v>3.5999999999999999E-3</v>
      </c>
      <c r="C52" s="25">
        <f>ROUND($C$14*B52,2)</f>
        <v>9.61</v>
      </c>
    </row>
    <row r="53" spans="1:6" s="22" customFormat="1">
      <c r="A53" s="29" t="s">
        <v>43</v>
      </c>
      <c r="B53" s="34">
        <f>SUM(B51:B52)</f>
        <v>6.3200000000000006E-2</v>
      </c>
      <c r="C53" s="31">
        <f>SUM(C51:C52)</f>
        <v>168.68</v>
      </c>
    </row>
    <row r="54" spans="1:6" s="22" customFormat="1">
      <c r="A54" s="29" t="s">
        <v>16</v>
      </c>
      <c r="B54" s="34">
        <f>B27+B40+B48+B53</f>
        <v>0.70870000000000011</v>
      </c>
      <c r="C54" s="31">
        <f>C27+C40+C48+C53</f>
        <v>1891.4900000000002</v>
      </c>
    </row>
    <row r="55" spans="1:6" s="17" customFormat="1" ht="8.25">
      <c r="A55" s="28"/>
    </row>
    <row r="56" spans="1:6" s="22" customFormat="1">
      <c r="A56" s="29" t="s">
        <v>17</v>
      </c>
      <c r="B56" s="30"/>
      <c r="C56" s="30"/>
    </row>
    <row r="57" spans="1:6">
      <c r="A57" s="32" t="s">
        <v>220</v>
      </c>
      <c r="B57" s="33">
        <f>ROUND(C57/$C$14,4)</f>
        <v>0.16189999999999999</v>
      </c>
      <c r="C57" s="25">
        <v>432.19</v>
      </c>
      <c r="D57" s="163">
        <f>C57/E57</f>
        <v>19.645</v>
      </c>
      <c r="E57" s="163">
        <v>22</v>
      </c>
      <c r="F57" s="18">
        <f>D57*E57</f>
        <v>432.19</v>
      </c>
    </row>
    <row r="58" spans="1:6">
      <c r="A58" s="32" t="s">
        <v>207</v>
      </c>
      <c r="B58" s="33">
        <f>ROUND(C58/$C$14,4)</f>
        <v>1.6400000000000001E-2</v>
      </c>
      <c r="C58" s="25">
        <f>E58</f>
        <v>43.76</v>
      </c>
      <c r="D58" s="81">
        <v>175.02</v>
      </c>
      <c r="E58" s="18">
        <f>ROUND(D58*3/12,2)</f>
        <v>43.76</v>
      </c>
    </row>
    <row r="59" spans="1:6">
      <c r="A59" s="32" t="s">
        <v>147</v>
      </c>
      <c r="B59" s="33">
        <f>ROUND(C59/$C$14,4)</f>
        <v>6.59E-2</v>
      </c>
      <c r="C59" s="25">
        <f>ROUND(D59*E59*F59,2)</f>
        <v>176</v>
      </c>
      <c r="D59" s="18">
        <v>4</v>
      </c>
      <c r="E59" s="78">
        <f>E57</f>
        <v>22</v>
      </c>
      <c r="F59" s="18">
        <v>2</v>
      </c>
    </row>
    <row r="60" spans="1:6">
      <c r="A60" s="32" t="s">
        <v>124</v>
      </c>
      <c r="B60" s="33">
        <f>-6%</f>
        <v>-0.06</v>
      </c>
      <c r="C60" s="161">
        <f>ROUND($C$14*B60,2)</f>
        <v>-160.13999999999999</v>
      </c>
    </row>
    <row r="61" spans="1:6">
      <c r="A61" s="32" t="s">
        <v>137</v>
      </c>
      <c r="B61" s="33">
        <f>ROUND(C61/$C$14,4)</f>
        <v>5.4000000000000003E-3</v>
      </c>
      <c r="C61" s="25">
        <f>ROUND(D61*E61,2)</f>
        <v>14.3</v>
      </c>
      <c r="D61" s="18">
        <f>ROUND(220/12,2)</f>
        <v>18.329999999999998</v>
      </c>
      <c r="E61" s="79">
        <v>0.78</v>
      </c>
    </row>
    <row r="62" spans="1:6">
      <c r="A62" s="32" t="s">
        <v>138</v>
      </c>
      <c r="B62" s="33">
        <f>ROUND(C62/$C$14,4)</f>
        <v>7.3000000000000001E-3</v>
      </c>
      <c r="C62" s="25">
        <f>ROUND(D62*E62,2)</f>
        <v>19.61</v>
      </c>
      <c r="D62" s="18">
        <f>ROUND(220/12,2)</f>
        <v>18.329999999999998</v>
      </c>
      <c r="E62" s="79">
        <v>1.07</v>
      </c>
    </row>
    <row r="63" spans="1:6">
      <c r="A63" s="32" t="s">
        <v>202</v>
      </c>
      <c r="B63" s="33">
        <f>ROUND(C63/$C$14,4)</f>
        <v>4.4000000000000003E-3</v>
      </c>
      <c r="C63" s="25">
        <v>11.8</v>
      </c>
    </row>
    <row r="64" spans="1:6">
      <c r="A64" s="32" t="s">
        <v>126</v>
      </c>
      <c r="B64" s="33">
        <v>0</v>
      </c>
      <c r="C64" s="25">
        <f>ROUND($C$14*B64,2)</f>
        <v>0</v>
      </c>
    </row>
    <row r="65" spans="1:5">
      <c r="A65" s="29" t="s">
        <v>18</v>
      </c>
      <c r="B65" s="33">
        <f>SUM(B57:B64)</f>
        <v>0.20129999999999995</v>
      </c>
      <c r="C65" s="31">
        <f>SUM(C57:C64)</f>
        <v>537.52</v>
      </c>
    </row>
    <row r="66" spans="1:5" s="17" customFormat="1" ht="8.25">
      <c r="A66" s="28"/>
    </row>
    <row r="67" spans="1:5" s="22" customFormat="1">
      <c r="A67" s="29" t="s">
        <v>19</v>
      </c>
      <c r="B67" s="30"/>
      <c r="C67" s="31">
        <f>C14+C54+C65</f>
        <v>5097.9799999999996</v>
      </c>
    </row>
    <row r="68" spans="1:5" s="17" customFormat="1" ht="8.25">
      <c r="A68" s="28"/>
    </row>
    <row r="69" spans="1:5" s="22" customFormat="1">
      <c r="A69" s="29" t="s">
        <v>20</v>
      </c>
      <c r="B69" s="30"/>
      <c r="C69" s="30"/>
    </row>
    <row r="70" spans="1:5">
      <c r="A70" s="32" t="s">
        <v>48</v>
      </c>
      <c r="B70" s="33">
        <v>0.1</v>
      </c>
      <c r="C70" s="25">
        <f>ROUND(($C$14+$C$65)*B70,2)</f>
        <v>320.64999999999998</v>
      </c>
    </row>
    <row r="71" spans="1:5">
      <c r="A71" s="32" t="s">
        <v>49</v>
      </c>
      <c r="B71" s="33">
        <v>0.05</v>
      </c>
      <c r="C71" s="25">
        <f>ROUND(($C$14+$C$65)*B71,2)</f>
        <v>160.32</v>
      </c>
    </row>
    <row r="72" spans="1:5">
      <c r="A72" s="29" t="s">
        <v>21</v>
      </c>
      <c r="B72" s="34">
        <f>SUM(B70:B71)</f>
        <v>0.15000000000000002</v>
      </c>
      <c r="C72" s="31">
        <f>SUM(C70:C71)</f>
        <v>480.96999999999997</v>
      </c>
    </row>
    <row r="73" spans="1:5" s="17" customFormat="1" ht="8.25">
      <c r="A73" s="28"/>
    </row>
    <row r="74" spans="1:5" s="22" customFormat="1">
      <c r="A74" s="29" t="s">
        <v>22</v>
      </c>
      <c r="B74" s="30"/>
      <c r="C74" s="30"/>
    </row>
    <row r="75" spans="1:5">
      <c r="A75" s="23" t="s">
        <v>23</v>
      </c>
      <c r="B75" s="33">
        <v>0.05</v>
      </c>
      <c r="C75" s="25">
        <f>ROUND(((($C$67+$C$72)/(1-($B$78)))-($C$67+$C$72))*(B75/$B$78),2)</f>
        <v>305.36</v>
      </c>
      <c r="D75" s="38"/>
    </row>
    <row r="76" spans="1:5">
      <c r="A76" s="23" t="s">
        <v>24</v>
      </c>
      <c r="B76" s="33">
        <v>0.03</v>
      </c>
      <c r="C76" s="25">
        <f>ROUND(((($C$67+$C$72)/(1-($B$78)))-($C$67+$C$72))*(B76/$B$78),2)</f>
        <v>183.22</v>
      </c>
    </row>
    <row r="77" spans="1:5">
      <c r="A77" s="23" t="s">
        <v>25</v>
      </c>
      <c r="B77" s="33">
        <v>6.4999999999999997E-3</v>
      </c>
      <c r="C77" s="25">
        <f>ROUND(((($C$67+$C$72)/(1-($B$78)))-($C$67+$C$72))*(B77/$B$78),2)</f>
        <v>39.700000000000003</v>
      </c>
    </row>
    <row r="78" spans="1:5" s="22" customFormat="1">
      <c r="A78" s="29" t="s">
        <v>26</v>
      </c>
      <c r="B78" s="34">
        <f>SUM(B75:B77)</f>
        <v>8.6500000000000007E-2</v>
      </c>
      <c r="C78" s="31">
        <f>SUM(C75:C77)</f>
        <v>528.28000000000009</v>
      </c>
    </row>
    <row r="79" spans="1:5" s="17" customFormat="1" ht="9" customHeight="1">
      <c r="A79" s="28"/>
      <c r="D79" s="22"/>
      <c r="E79" s="22"/>
    </row>
    <row r="80" spans="1:5" s="22" customFormat="1">
      <c r="A80" s="29" t="s">
        <v>105</v>
      </c>
      <c r="B80" s="30"/>
      <c r="C80" s="31">
        <f>C67+C72+C78</f>
        <v>6107.23</v>
      </c>
    </row>
    <row r="81" spans="1:5" s="43" customFormat="1" ht="8.25" customHeight="1">
      <c r="A81" s="40"/>
      <c r="B81" s="41"/>
      <c r="C81" s="42"/>
      <c r="D81" s="22"/>
      <c r="E81" s="22"/>
    </row>
    <row r="82" spans="1:5" s="22" customFormat="1" ht="8.25" customHeight="1">
      <c r="A82" s="75"/>
      <c r="B82" s="76"/>
      <c r="C82" s="77"/>
    </row>
    <row r="83" spans="1:5" s="22" customFormat="1">
      <c r="A83" s="162" t="s">
        <v>203</v>
      </c>
      <c r="B83" s="162"/>
      <c r="C83" s="31">
        <v>35.270000000000003</v>
      </c>
    </row>
    <row r="84" spans="1:5" s="17" customFormat="1">
      <c r="D84" s="22"/>
      <c r="E84" s="22"/>
    </row>
    <row r="85" spans="1:5" s="17" customFormat="1">
      <c r="A85" s="22"/>
      <c r="D85" s="22"/>
      <c r="E85" s="22"/>
    </row>
    <row r="86" spans="1:5">
      <c r="A86" s="213"/>
      <c r="B86" s="213"/>
      <c r="C86" s="213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F74" sqref="F74"/>
    </sheetView>
  </sheetViews>
  <sheetFormatPr defaultRowHeight="12.75"/>
  <cols>
    <col min="1" max="1" width="85.42578125" style="18" customWidth="1"/>
    <col min="2" max="2" width="10" style="18" customWidth="1"/>
    <col min="3" max="3" width="11.5703125" style="18" bestFit="1" customWidth="1"/>
    <col min="4" max="4" width="9.140625" style="18"/>
    <col min="5" max="5" width="16.85546875" style="18" bestFit="1" customWidth="1"/>
    <col min="6" max="6" width="7.7109375" style="18" customWidth="1"/>
    <col min="7" max="16384" width="9.140625" style="18"/>
  </cols>
  <sheetData>
    <row r="1" spans="1:6" s="17" customFormat="1">
      <c r="A1" s="128"/>
      <c r="B1" s="128"/>
      <c r="C1" s="128"/>
      <c r="E1" s="18"/>
      <c r="F1" s="18"/>
    </row>
    <row r="2" spans="1:6" s="17" customFormat="1" ht="18.75">
      <c r="A2" s="212" t="s">
        <v>46</v>
      </c>
      <c r="B2" s="212"/>
      <c r="C2" s="212"/>
      <c r="E2" s="18"/>
      <c r="F2" s="18"/>
    </row>
    <row r="3" spans="1:6" s="17" customFormat="1" ht="18.75">
      <c r="A3" s="212" t="s">
        <v>83</v>
      </c>
      <c r="B3" s="212"/>
      <c r="C3" s="212"/>
      <c r="E3" s="18"/>
      <c r="F3" s="18"/>
    </row>
    <row r="4" spans="1:6" s="17" customFormat="1" ht="8.25">
      <c r="A4" s="19"/>
      <c r="B4" s="19"/>
      <c r="C4" s="19"/>
    </row>
    <row r="5" spans="1:6">
      <c r="A5" s="213" t="s">
        <v>60</v>
      </c>
      <c r="B5" s="213"/>
      <c r="C5" s="213"/>
    </row>
    <row r="6" spans="1:6">
      <c r="A6" s="213" t="s">
        <v>212</v>
      </c>
      <c r="B6" s="213"/>
      <c r="C6" s="213"/>
    </row>
    <row r="7" spans="1:6" s="17" customFormat="1" ht="8.25"/>
    <row r="8" spans="1:6" s="22" customFormat="1">
      <c r="A8" s="20" t="s">
        <v>2</v>
      </c>
      <c r="B8" s="21"/>
      <c r="C8" s="21"/>
    </row>
    <row r="9" spans="1:6" s="26" customFormat="1">
      <c r="A9" s="32" t="s">
        <v>215</v>
      </c>
      <c r="B9" s="24"/>
      <c r="C9" s="25">
        <v>1703.1</v>
      </c>
      <c r="E9" s="27"/>
    </row>
    <row r="10" spans="1:6" s="17" customFormat="1" ht="8.25">
      <c r="A10" s="28"/>
    </row>
    <row r="11" spans="1:6" s="22" customFormat="1">
      <c r="A11" s="29" t="s">
        <v>3</v>
      </c>
      <c r="B11" s="30"/>
      <c r="C11" s="30"/>
    </row>
    <row r="12" spans="1:6" s="22" customFormat="1">
      <c r="A12" s="29" t="s">
        <v>4</v>
      </c>
      <c r="B12" s="30"/>
      <c r="C12" s="30"/>
    </row>
    <row r="13" spans="1:6">
      <c r="A13" s="23" t="s">
        <v>5</v>
      </c>
      <c r="B13" s="24"/>
      <c r="C13" s="25">
        <f>C9</f>
        <v>1703.1</v>
      </c>
    </row>
    <row r="14" spans="1:6" s="22" customFormat="1">
      <c r="A14" s="29" t="s">
        <v>6</v>
      </c>
      <c r="B14" s="30"/>
      <c r="C14" s="31">
        <f>C13</f>
        <v>1703.1</v>
      </c>
    </row>
    <row r="15" spans="1:6" s="17" customFormat="1" ht="8.25">
      <c r="A15" s="28"/>
    </row>
    <row r="16" spans="1:6" s="22" customFormat="1">
      <c r="A16" s="29" t="s">
        <v>7</v>
      </c>
      <c r="B16" s="30"/>
      <c r="C16" s="30"/>
    </row>
    <row r="17" spans="1:5" s="22" customFormat="1">
      <c r="A17" s="29" t="s">
        <v>8</v>
      </c>
      <c r="B17" s="30"/>
      <c r="C17" s="30"/>
    </row>
    <row r="18" spans="1:5">
      <c r="A18" s="32" t="s">
        <v>45</v>
      </c>
      <c r="B18" s="33">
        <v>0.2</v>
      </c>
      <c r="C18" s="25">
        <f t="shared" ref="C18:C26" si="0">ROUND($C$14*B18,2)</f>
        <v>340.62</v>
      </c>
    </row>
    <row r="19" spans="1:5">
      <c r="A19" s="23" t="s">
        <v>9</v>
      </c>
      <c r="B19" s="33">
        <v>0.08</v>
      </c>
      <c r="C19" s="25">
        <f t="shared" si="0"/>
        <v>136.25</v>
      </c>
    </row>
    <row r="20" spans="1:5">
      <c r="A20" s="32" t="s">
        <v>34</v>
      </c>
      <c r="B20" s="33">
        <v>1.4999999999999999E-2</v>
      </c>
      <c r="C20" s="25">
        <f t="shared" si="0"/>
        <v>25.55</v>
      </c>
    </row>
    <row r="21" spans="1:5">
      <c r="A21" s="32" t="s">
        <v>35</v>
      </c>
      <c r="B21" s="33">
        <v>0.01</v>
      </c>
      <c r="C21" s="25">
        <f t="shared" si="0"/>
        <v>17.03</v>
      </c>
    </row>
    <row r="22" spans="1:5">
      <c r="A22" s="32" t="s">
        <v>36</v>
      </c>
      <c r="B22" s="33">
        <v>2E-3</v>
      </c>
      <c r="C22" s="25">
        <f t="shared" si="0"/>
        <v>3.41</v>
      </c>
    </row>
    <row r="23" spans="1:5">
      <c r="A23" s="32" t="s">
        <v>37</v>
      </c>
      <c r="B23" s="33">
        <v>6.0000000000000001E-3</v>
      </c>
      <c r="C23" s="25">
        <f t="shared" si="0"/>
        <v>10.220000000000001</v>
      </c>
    </row>
    <row r="24" spans="1:5">
      <c r="A24" s="32" t="s">
        <v>39</v>
      </c>
      <c r="B24" s="33">
        <v>0</v>
      </c>
      <c r="C24" s="25">
        <f>ROUND($C$14*B24,2)</f>
        <v>0</v>
      </c>
    </row>
    <row r="25" spans="1:5">
      <c r="A25" s="23" t="s">
        <v>10</v>
      </c>
      <c r="B25" s="33">
        <v>2.5000000000000001E-2</v>
      </c>
      <c r="C25" s="25">
        <f t="shared" si="0"/>
        <v>42.58</v>
      </c>
    </row>
    <row r="26" spans="1:5" ht="25.5">
      <c r="A26" s="23" t="s">
        <v>11</v>
      </c>
      <c r="B26" s="33">
        <v>0.03</v>
      </c>
      <c r="C26" s="25">
        <f t="shared" si="0"/>
        <v>51.09</v>
      </c>
    </row>
    <row r="27" spans="1:5" s="22" customFormat="1">
      <c r="A27" s="29" t="s">
        <v>12</v>
      </c>
      <c r="B27" s="34">
        <f>SUM(B18:B26)</f>
        <v>0.3680000000000001</v>
      </c>
      <c r="C27" s="31">
        <f>SUM(C18:C26)</f>
        <v>626.75000000000011</v>
      </c>
    </row>
    <row r="28" spans="1:5" s="17" customFormat="1" ht="8.25">
      <c r="A28" s="28"/>
    </row>
    <row r="29" spans="1:5" s="22" customFormat="1">
      <c r="A29" s="29" t="s">
        <v>13</v>
      </c>
      <c r="B29" s="30"/>
      <c r="C29" s="30"/>
    </row>
    <row r="30" spans="1:5">
      <c r="A30" s="32" t="s">
        <v>32</v>
      </c>
      <c r="B30" s="33">
        <v>0</v>
      </c>
      <c r="C30" s="25">
        <f t="shared" ref="C30:C39" si="1">ROUND($C$14*B30,2)</f>
        <v>0</v>
      </c>
    </row>
    <row r="31" spans="1:5">
      <c r="A31" s="32" t="s">
        <v>33</v>
      </c>
      <c r="B31" s="33">
        <v>0</v>
      </c>
      <c r="C31" s="25">
        <f>ROUND($C$14*B31,2)</f>
        <v>0</v>
      </c>
    </row>
    <row r="32" spans="1:5">
      <c r="A32" s="32" t="s">
        <v>71</v>
      </c>
      <c r="B32" s="33">
        <v>8.3299999999999999E-2</v>
      </c>
      <c r="C32" s="25">
        <f>ROUND($C$14*B32,2)</f>
        <v>141.87</v>
      </c>
      <c r="E32" s="35"/>
    </row>
    <row r="33" spans="1:5">
      <c r="A33" s="32" t="s">
        <v>72</v>
      </c>
      <c r="B33" s="33">
        <v>6.4699999999999994E-2</v>
      </c>
      <c r="C33" s="25">
        <f t="shared" si="1"/>
        <v>110.19</v>
      </c>
      <c r="E33" s="36"/>
    </row>
    <row r="34" spans="1:5">
      <c r="A34" s="32" t="s">
        <v>73</v>
      </c>
      <c r="B34" s="33">
        <v>2.9999999999999997E-4</v>
      </c>
      <c r="C34" s="25">
        <f t="shared" si="1"/>
        <v>0.51</v>
      </c>
    </row>
    <row r="35" spans="1:5">
      <c r="A35" s="32" t="s">
        <v>74</v>
      </c>
      <c r="B35" s="33">
        <v>6.7000000000000002E-3</v>
      </c>
      <c r="C35" s="25">
        <f t="shared" si="1"/>
        <v>11.41</v>
      </c>
    </row>
    <row r="36" spans="1:5">
      <c r="A36" s="32" t="s">
        <v>75</v>
      </c>
      <c r="B36" s="33">
        <v>5.9999999999999995E-4</v>
      </c>
      <c r="C36" s="25">
        <f>ROUND($C$14*B36,2)</f>
        <v>1.02</v>
      </c>
      <c r="E36" s="37"/>
    </row>
    <row r="37" spans="1:5">
      <c r="A37" s="32" t="s">
        <v>76</v>
      </c>
      <c r="B37" s="33">
        <v>8.0000000000000004E-4</v>
      </c>
      <c r="C37" s="25">
        <f t="shared" si="1"/>
        <v>1.36</v>
      </c>
    </row>
    <row r="38" spans="1:5">
      <c r="A38" s="32" t="s">
        <v>77</v>
      </c>
      <c r="B38" s="33">
        <v>5.5999999999999999E-3</v>
      </c>
      <c r="C38" s="25">
        <f>ROUND($C$14*B38,2)</f>
        <v>9.5399999999999991</v>
      </c>
      <c r="E38" s="36"/>
    </row>
    <row r="39" spans="1:5">
      <c r="A39" s="32" t="s">
        <v>38</v>
      </c>
      <c r="B39" s="33">
        <v>0</v>
      </c>
      <c r="C39" s="25">
        <f t="shared" si="1"/>
        <v>0</v>
      </c>
    </row>
    <row r="40" spans="1:5" s="22" customFormat="1">
      <c r="A40" s="29" t="s">
        <v>14</v>
      </c>
      <c r="B40" s="34">
        <f>SUM(B30:B39)</f>
        <v>0.16199999999999998</v>
      </c>
      <c r="C40" s="31">
        <f>SUM(C30:C39)</f>
        <v>275.90000000000003</v>
      </c>
    </row>
    <row r="41" spans="1:5" s="17" customFormat="1" ht="8.25">
      <c r="A41" s="28"/>
    </row>
    <row r="42" spans="1:5" s="22" customFormat="1" ht="12.75" customHeight="1">
      <c r="A42" s="29" t="s">
        <v>15</v>
      </c>
      <c r="B42" s="30"/>
      <c r="C42" s="30"/>
    </row>
    <row r="43" spans="1:5">
      <c r="A43" s="32" t="s">
        <v>78</v>
      </c>
      <c r="B43" s="33">
        <v>8.9999999999999998E-4</v>
      </c>
      <c r="C43" s="25">
        <f>ROUND($C$14*B43,2)</f>
        <v>1.53</v>
      </c>
      <c r="E43" s="80"/>
    </row>
    <row r="44" spans="1:5">
      <c r="A44" s="32" t="s">
        <v>79</v>
      </c>
      <c r="B44" s="33">
        <v>4.0300000000000002E-2</v>
      </c>
      <c r="C44" s="25">
        <f>ROUND($C$14*B44,2)</f>
        <v>68.63</v>
      </c>
    </row>
    <row r="45" spans="1:5">
      <c r="A45" s="32" t="s">
        <v>80</v>
      </c>
      <c r="B45" s="33">
        <v>4.07E-2</v>
      </c>
      <c r="C45" s="25">
        <f>ROUND($C$14*B45,2)</f>
        <v>69.319999999999993</v>
      </c>
    </row>
    <row r="46" spans="1:5">
      <c r="A46" s="32" t="s">
        <v>81</v>
      </c>
      <c r="B46" s="33">
        <v>3.0200000000000001E-2</v>
      </c>
      <c r="C46" s="25">
        <f>ROUND($C$14*B46,2)</f>
        <v>51.43</v>
      </c>
    </row>
    <row r="47" spans="1:5">
      <c r="A47" s="32" t="s">
        <v>82</v>
      </c>
      <c r="B47" s="33">
        <v>3.3999999999999998E-3</v>
      </c>
      <c r="C47" s="25">
        <f>ROUND($C$14*B47,2)</f>
        <v>5.79</v>
      </c>
    </row>
    <row r="48" spans="1:5" s="22" customFormat="1">
      <c r="A48" s="29" t="s">
        <v>44</v>
      </c>
      <c r="B48" s="34">
        <f>SUM(B43:B47)</f>
        <v>0.11550000000000001</v>
      </c>
      <c r="C48" s="31">
        <f>SUM(C43:C47)</f>
        <v>196.7</v>
      </c>
    </row>
    <row r="49" spans="1:6" s="17" customFormat="1" ht="8.25">
      <c r="A49" s="28"/>
    </row>
    <row r="50" spans="1:6" s="22" customFormat="1">
      <c r="A50" s="29" t="s">
        <v>40</v>
      </c>
      <c r="B50" s="34"/>
      <c r="C50" s="31"/>
    </row>
    <row r="51" spans="1:6">
      <c r="A51" s="32" t="s">
        <v>41</v>
      </c>
      <c r="B51" s="33">
        <v>5.96E-2</v>
      </c>
      <c r="C51" s="25">
        <f>ROUND($C$14*B51,2)</f>
        <v>101.5</v>
      </c>
    </row>
    <row r="52" spans="1:6" ht="25.5">
      <c r="A52" s="32" t="s">
        <v>47</v>
      </c>
      <c r="B52" s="33">
        <v>3.5999999999999999E-3</v>
      </c>
      <c r="C52" s="25">
        <f>ROUND($C$14*B52,2)</f>
        <v>6.13</v>
      </c>
    </row>
    <row r="53" spans="1:6" s="22" customFormat="1">
      <c r="A53" s="29" t="s">
        <v>43</v>
      </c>
      <c r="B53" s="34">
        <f>SUM(B51:B52)</f>
        <v>6.3200000000000006E-2</v>
      </c>
      <c r="C53" s="31">
        <f>SUM(C51:C52)</f>
        <v>107.63</v>
      </c>
    </row>
    <row r="54" spans="1:6" s="22" customFormat="1">
      <c r="A54" s="29" t="s">
        <v>16</v>
      </c>
      <c r="B54" s="34">
        <f>B27+B40+B48+B53</f>
        <v>0.70870000000000011</v>
      </c>
      <c r="C54" s="31">
        <f>C27+C40+C48+C53</f>
        <v>1206.98</v>
      </c>
    </row>
    <row r="55" spans="1:6" s="17" customFormat="1" ht="8.25">
      <c r="A55" s="28"/>
    </row>
    <row r="56" spans="1:6" s="22" customFormat="1">
      <c r="A56" s="29" t="s">
        <v>17</v>
      </c>
      <c r="B56" s="30"/>
      <c r="C56" s="30"/>
    </row>
    <row r="57" spans="1:6">
      <c r="A57" s="32" t="s">
        <v>220</v>
      </c>
      <c r="B57" s="33">
        <f>ROUND(C57/$C$14,4)</f>
        <v>0.25380000000000003</v>
      </c>
      <c r="C57" s="25">
        <v>432.19</v>
      </c>
      <c r="D57" s="163">
        <f>C57/E57</f>
        <v>19.645</v>
      </c>
      <c r="E57" s="163">
        <v>22</v>
      </c>
      <c r="F57" s="18">
        <f>D57*E57</f>
        <v>432.19</v>
      </c>
    </row>
    <row r="58" spans="1:6">
      <c r="A58" s="32" t="s">
        <v>207</v>
      </c>
      <c r="B58" s="33">
        <f>ROUND(C58/$C$14,4)</f>
        <v>2.5700000000000001E-2</v>
      </c>
      <c r="C58" s="25">
        <f>E58</f>
        <v>43.76</v>
      </c>
      <c r="D58" s="81">
        <v>175.02</v>
      </c>
      <c r="E58" s="18">
        <f>ROUND(D58*3/12,2)</f>
        <v>43.76</v>
      </c>
    </row>
    <row r="59" spans="1:6">
      <c r="A59" s="32" t="s">
        <v>147</v>
      </c>
      <c r="B59" s="33">
        <f>ROUND(C59/$C$14,4)</f>
        <v>0.1033</v>
      </c>
      <c r="C59" s="25">
        <f>ROUND(D59*E59*F59,2)</f>
        <v>176</v>
      </c>
      <c r="D59" s="18">
        <v>4</v>
      </c>
      <c r="E59" s="78">
        <f>E57</f>
        <v>22</v>
      </c>
      <c r="F59" s="18">
        <v>2</v>
      </c>
    </row>
    <row r="60" spans="1:6">
      <c r="A60" s="32" t="s">
        <v>124</v>
      </c>
      <c r="B60" s="33">
        <f>-6%</f>
        <v>-0.06</v>
      </c>
      <c r="C60" s="161">
        <f>ROUND($C$14*B60,2)</f>
        <v>-102.19</v>
      </c>
    </row>
    <row r="61" spans="1:6">
      <c r="A61" s="32" t="s">
        <v>139</v>
      </c>
      <c r="B61" s="33">
        <f>ROUND(C61/$C$14,4)</f>
        <v>8.0000000000000002E-3</v>
      </c>
      <c r="C61" s="25">
        <f>ROUND(D61*E61,2)</f>
        <v>13.56</v>
      </c>
      <c r="D61" s="18">
        <f>ROUND(220/12,2)</f>
        <v>18.329999999999998</v>
      </c>
      <c r="E61" s="18">
        <v>0.74</v>
      </c>
    </row>
    <row r="62" spans="1:6">
      <c r="A62" s="32" t="s">
        <v>140</v>
      </c>
      <c r="B62" s="33">
        <f>ROUND(C62/$C$14,4)</f>
        <v>1.17E-2</v>
      </c>
      <c r="C62" s="25">
        <f>ROUND(D62*E62,2)</f>
        <v>19.98</v>
      </c>
      <c r="D62" s="18">
        <f>ROUND(220/12,2)</f>
        <v>18.329999999999998</v>
      </c>
      <c r="E62" s="18">
        <v>1.0900000000000001</v>
      </c>
    </row>
    <row r="63" spans="1:6">
      <c r="A63" s="32" t="s">
        <v>202</v>
      </c>
      <c r="B63" s="33">
        <f>ROUND(C63/$C$14,4)</f>
        <v>6.8999999999999999E-3</v>
      </c>
      <c r="C63" s="25">
        <v>11.8</v>
      </c>
    </row>
    <row r="64" spans="1:6">
      <c r="A64" s="32" t="s">
        <v>126</v>
      </c>
      <c r="B64" s="33">
        <v>0</v>
      </c>
      <c r="C64" s="25">
        <f>ROUND($C$14*B64,2)</f>
        <v>0</v>
      </c>
    </row>
    <row r="65" spans="1:5">
      <c r="A65" s="29" t="s">
        <v>18</v>
      </c>
      <c r="B65" s="33">
        <f>SUM(B57:B64)</f>
        <v>0.34940000000000004</v>
      </c>
      <c r="C65" s="31">
        <f>SUM(C57:C64)</f>
        <v>595.09999999999991</v>
      </c>
    </row>
    <row r="66" spans="1:5" s="17" customFormat="1" ht="8.25">
      <c r="A66" s="28"/>
    </row>
    <row r="67" spans="1:5" s="22" customFormat="1">
      <c r="A67" s="29" t="s">
        <v>19</v>
      </c>
      <c r="B67" s="30"/>
      <c r="C67" s="31">
        <f>C14+C54+C65</f>
        <v>3505.18</v>
      </c>
    </row>
    <row r="68" spans="1:5" s="17" customFormat="1" ht="8.25">
      <c r="A68" s="28"/>
    </row>
    <row r="69" spans="1:5" s="22" customFormat="1">
      <c r="A69" s="29" t="s">
        <v>20</v>
      </c>
      <c r="B69" s="30"/>
      <c r="C69" s="30"/>
    </row>
    <row r="70" spans="1:5">
      <c r="A70" s="32" t="s">
        <v>48</v>
      </c>
      <c r="B70" s="33">
        <v>0.1</v>
      </c>
      <c r="C70" s="25">
        <f>ROUND(($C$14+$C$65)*B70,2)</f>
        <v>229.82</v>
      </c>
    </row>
    <row r="71" spans="1:5">
      <c r="A71" s="32" t="s">
        <v>49</v>
      </c>
      <c r="B71" s="33">
        <v>0.05</v>
      </c>
      <c r="C71" s="25">
        <f>ROUND(($C$14+$C$65)*B71,2)</f>
        <v>114.91</v>
      </c>
    </row>
    <row r="72" spans="1:5">
      <c r="A72" s="29" t="s">
        <v>21</v>
      </c>
      <c r="B72" s="34">
        <f>SUM(B70:B71)</f>
        <v>0.15000000000000002</v>
      </c>
      <c r="C72" s="31">
        <f>SUM(C70:C71)</f>
        <v>344.73</v>
      </c>
    </row>
    <row r="73" spans="1:5" s="17" customFormat="1" ht="8.25">
      <c r="A73" s="28"/>
    </row>
    <row r="74" spans="1:5" s="22" customFormat="1">
      <c r="A74" s="29" t="s">
        <v>22</v>
      </c>
      <c r="B74" s="30"/>
      <c r="C74" s="30"/>
    </row>
    <row r="75" spans="1:5">
      <c r="A75" s="23" t="s">
        <v>23</v>
      </c>
      <c r="B75" s="33">
        <v>0.05</v>
      </c>
      <c r="C75" s="25">
        <f>ROUND(((($C$67+$C$72)/(1-($B$78)))-($C$67+$C$72))*(B75/$B$78),2)</f>
        <v>210.72</v>
      </c>
      <c r="D75" s="38"/>
    </row>
    <row r="76" spans="1:5">
      <c r="A76" s="23" t="s">
        <v>24</v>
      </c>
      <c r="B76" s="33">
        <v>0.03</v>
      </c>
      <c r="C76" s="25">
        <f>ROUND(((($C$67+$C$72)/(1-($B$78)))-($C$67+$C$72))*(B76/$B$78),2)</f>
        <v>126.43</v>
      </c>
    </row>
    <row r="77" spans="1:5">
      <c r="A77" s="23" t="s">
        <v>25</v>
      </c>
      <c r="B77" s="33">
        <v>6.4999999999999997E-3</v>
      </c>
      <c r="C77" s="25">
        <f>ROUND(((($C$67+$C$72)/(1-($B$78)))-($C$67+$C$72))*(B77/$B$78),2)</f>
        <v>27.39</v>
      </c>
    </row>
    <row r="78" spans="1:5" s="22" customFormat="1">
      <c r="A78" s="29" t="s">
        <v>26</v>
      </c>
      <c r="B78" s="34">
        <f>SUM(B75:B77)</f>
        <v>8.6500000000000007E-2</v>
      </c>
      <c r="C78" s="31">
        <f>SUM(C75:C77)</f>
        <v>364.53999999999996</v>
      </c>
    </row>
    <row r="79" spans="1:5" s="17" customFormat="1">
      <c r="A79" s="28"/>
      <c r="D79" s="22"/>
      <c r="E79" s="22"/>
    </row>
    <row r="80" spans="1:5" s="22" customFormat="1">
      <c r="A80" s="29" t="s">
        <v>106</v>
      </c>
      <c r="B80" s="30"/>
      <c r="C80" s="31">
        <f>C67+C72+C78</f>
        <v>4214.45</v>
      </c>
    </row>
    <row r="81" spans="1:5" s="43" customFormat="1" ht="7.5" customHeight="1">
      <c r="A81" s="40"/>
      <c r="B81" s="41"/>
      <c r="C81" s="42"/>
      <c r="D81" s="22"/>
      <c r="E81" s="22"/>
    </row>
    <row r="82" spans="1:5" s="22" customFormat="1" ht="8.25" customHeight="1">
      <c r="A82" s="75"/>
      <c r="B82" s="76"/>
      <c r="C82" s="77"/>
    </row>
    <row r="83" spans="1:5" s="22" customFormat="1">
      <c r="A83" s="162" t="s">
        <v>204</v>
      </c>
      <c r="B83" s="162"/>
      <c r="C83" s="31">
        <v>20.84</v>
      </c>
    </row>
    <row r="84" spans="1:5">
      <c r="A84" s="213"/>
      <c r="B84" s="213"/>
      <c r="C84" s="213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A57" sqref="A57:F57"/>
    </sheetView>
  </sheetViews>
  <sheetFormatPr defaultRowHeight="12.75"/>
  <cols>
    <col min="1" max="1" width="85.42578125" style="18" customWidth="1"/>
    <col min="2" max="2" width="10" style="18" customWidth="1"/>
    <col min="3" max="3" width="11.5703125" style="18" bestFit="1" customWidth="1"/>
    <col min="4" max="4" width="9.140625" style="18"/>
    <col min="5" max="5" width="16.85546875" style="18" bestFit="1" customWidth="1"/>
    <col min="6" max="6" width="7.7109375" style="18" customWidth="1"/>
    <col min="7" max="16384" width="9.140625" style="18"/>
  </cols>
  <sheetData>
    <row r="1" spans="1:6" s="17" customFormat="1">
      <c r="A1" s="128"/>
      <c r="B1" s="128"/>
      <c r="C1" s="128"/>
      <c r="E1" s="18"/>
      <c r="F1" s="18"/>
    </row>
    <row r="2" spans="1:6" s="17" customFormat="1" ht="18.75">
      <c r="A2" s="212" t="s">
        <v>46</v>
      </c>
      <c r="B2" s="212"/>
      <c r="C2" s="212"/>
      <c r="E2" s="18"/>
      <c r="F2" s="18"/>
    </row>
    <row r="3" spans="1:6" s="17" customFormat="1" ht="18.75">
      <c r="A3" s="212" t="s">
        <v>84</v>
      </c>
      <c r="B3" s="212"/>
      <c r="C3" s="212"/>
      <c r="E3" s="18"/>
      <c r="F3" s="18"/>
    </row>
    <row r="4" spans="1:6" s="17" customFormat="1" ht="8.25">
      <c r="A4" s="19"/>
      <c r="B4" s="19"/>
      <c r="C4" s="19"/>
    </row>
    <row r="5" spans="1:6">
      <c r="A5" s="213" t="s">
        <v>60</v>
      </c>
      <c r="B5" s="213"/>
      <c r="C5" s="213"/>
    </row>
    <row r="6" spans="1:6">
      <c r="A6" s="213" t="s">
        <v>212</v>
      </c>
      <c r="B6" s="213"/>
      <c r="C6" s="213"/>
    </row>
    <row r="7" spans="1:6" s="17" customFormat="1" ht="8.25"/>
    <row r="8" spans="1:6" s="22" customFormat="1">
      <c r="A8" s="20" t="s">
        <v>2</v>
      </c>
      <c r="B8" s="21"/>
      <c r="C8" s="21"/>
    </row>
    <row r="9" spans="1:6" s="26" customFormat="1">
      <c r="A9" s="32" t="s">
        <v>216</v>
      </c>
      <c r="B9" s="24"/>
      <c r="C9" s="25">
        <v>1291.03</v>
      </c>
      <c r="E9" s="27"/>
    </row>
    <row r="10" spans="1:6" s="17" customFormat="1" ht="8.25">
      <c r="A10" s="28"/>
    </row>
    <row r="11" spans="1:6" s="22" customFormat="1">
      <c r="A11" s="29" t="s">
        <v>3</v>
      </c>
      <c r="B11" s="30"/>
      <c r="C11" s="30"/>
    </row>
    <row r="12" spans="1:6" s="22" customFormat="1">
      <c r="A12" s="29" t="s">
        <v>4</v>
      </c>
      <c r="B12" s="30"/>
      <c r="C12" s="30"/>
    </row>
    <row r="13" spans="1:6">
      <c r="A13" s="23" t="s">
        <v>5</v>
      </c>
      <c r="B13" s="24"/>
      <c r="C13" s="25">
        <f>C9</f>
        <v>1291.03</v>
      </c>
    </row>
    <row r="14" spans="1:6" s="22" customFormat="1">
      <c r="A14" s="29" t="s">
        <v>6</v>
      </c>
      <c r="B14" s="30"/>
      <c r="C14" s="31">
        <f>C13</f>
        <v>1291.03</v>
      </c>
    </row>
    <row r="15" spans="1:6" s="17" customFormat="1" ht="8.25">
      <c r="A15" s="28"/>
    </row>
    <row r="16" spans="1:6" s="22" customFormat="1">
      <c r="A16" s="29" t="s">
        <v>7</v>
      </c>
      <c r="B16" s="30"/>
      <c r="C16" s="30"/>
    </row>
    <row r="17" spans="1:5" s="22" customFormat="1">
      <c r="A17" s="29" t="s">
        <v>8</v>
      </c>
      <c r="B17" s="30"/>
      <c r="C17" s="30"/>
    </row>
    <row r="18" spans="1:5">
      <c r="A18" s="32" t="s">
        <v>45</v>
      </c>
      <c r="B18" s="33">
        <v>0.2</v>
      </c>
      <c r="C18" s="25">
        <f t="shared" ref="C18:C26" si="0">ROUND($C$14*B18,2)</f>
        <v>258.20999999999998</v>
      </c>
    </row>
    <row r="19" spans="1:5">
      <c r="A19" s="23" t="s">
        <v>9</v>
      </c>
      <c r="B19" s="33">
        <v>0.08</v>
      </c>
      <c r="C19" s="25">
        <f t="shared" si="0"/>
        <v>103.28</v>
      </c>
    </row>
    <row r="20" spans="1:5">
      <c r="A20" s="32" t="s">
        <v>34</v>
      </c>
      <c r="B20" s="33">
        <v>1.4999999999999999E-2</v>
      </c>
      <c r="C20" s="25">
        <f t="shared" si="0"/>
        <v>19.37</v>
      </c>
    </row>
    <row r="21" spans="1:5">
      <c r="A21" s="32" t="s">
        <v>35</v>
      </c>
      <c r="B21" s="33">
        <v>0.01</v>
      </c>
      <c r="C21" s="25">
        <f t="shared" si="0"/>
        <v>12.91</v>
      </c>
    </row>
    <row r="22" spans="1:5">
      <c r="A22" s="32" t="s">
        <v>36</v>
      </c>
      <c r="B22" s="33">
        <v>2E-3</v>
      </c>
      <c r="C22" s="25">
        <f t="shared" si="0"/>
        <v>2.58</v>
      </c>
    </row>
    <row r="23" spans="1:5">
      <c r="A23" s="32" t="s">
        <v>37</v>
      </c>
      <c r="B23" s="33">
        <v>6.0000000000000001E-3</v>
      </c>
      <c r="C23" s="25">
        <f t="shared" si="0"/>
        <v>7.75</v>
      </c>
    </row>
    <row r="24" spans="1:5">
      <c r="A24" s="32" t="s">
        <v>39</v>
      </c>
      <c r="B24" s="33">
        <v>0</v>
      </c>
      <c r="C24" s="25">
        <f>ROUND($C$14*B24,2)</f>
        <v>0</v>
      </c>
    </row>
    <row r="25" spans="1:5">
      <c r="A25" s="23" t="s">
        <v>10</v>
      </c>
      <c r="B25" s="33">
        <v>2.5000000000000001E-2</v>
      </c>
      <c r="C25" s="25">
        <f t="shared" si="0"/>
        <v>32.28</v>
      </c>
    </row>
    <row r="26" spans="1:5" ht="25.5">
      <c r="A26" s="23" t="s">
        <v>11</v>
      </c>
      <c r="B26" s="33">
        <v>0.03</v>
      </c>
      <c r="C26" s="25">
        <f t="shared" si="0"/>
        <v>38.729999999999997</v>
      </c>
    </row>
    <row r="27" spans="1:5" s="22" customFormat="1">
      <c r="A27" s="29" t="s">
        <v>12</v>
      </c>
      <c r="B27" s="34">
        <f>SUM(B18:B26)</f>
        <v>0.3680000000000001</v>
      </c>
      <c r="C27" s="31">
        <f>SUM(C18:C26)</f>
        <v>475.11</v>
      </c>
    </row>
    <row r="28" spans="1:5" s="17" customFormat="1" ht="8.25">
      <c r="A28" s="28"/>
    </row>
    <row r="29" spans="1:5" s="22" customFormat="1">
      <c r="A29" s="29" t="s">
        <v>13</v>
      </c>
      <c r="B29" s="30"/>
      <c r="C29" s="30"/>
    </row>
    <row r="30" spans="1:5">
      <c r="A30" s="32" t="s">
        <v>32</v>
      </c>
      <c r="B30" s="33">
        <v>0</v>
      </c>
      <c r="C30" s="25">
        <f t="shared" ref="C30:C39" si="1">ROUND($C$14*B30,2)</f>
        <v>0</v>
      </c>
    </row>
    <row r="31" spans="1:5">
      <c r="A31" s="32" t="s">
        <v>33</v>
      </c>
      <c r="B31" s="33">
        <v>0</v>
      </c>
      <c r="C31" s="25">
        <f>ROUND($C$14*B31,2)</f>
        <v>0</v>
      </c>
    </row>
    <row r="32" spans="1:5">
      <c r="A32" s="32" t="s">
        <v>71</v>
      </c>
      <c r="B32" s="33">
        <v>8.3299999999999999E-2</v>
      </c>
      <c r="C32" s="25">
        <f>ROUND($C$14*B32,2)</f>
        <v>107.54</v>
      </c>
      <c r="E32" s="35"/>
    </row>
    <row r="33" spans="1:5">
      <c r="A33" s="32" t="s">
        <v>72</v>
      </c>
      <c r="B33" s="33">
        <v>6.4699999999999994E-2</v>
      </c>
      <c r="C33" s="25">
        <f t="shared" si="1"/>
        <v>83.53</v>
      </c>
      <c r="E33" s="36"/>
    </row>
    <row r="34" spans="1:5">
      <c r="A34" s="32" t="s">
        <v>73</v>
      </c>
      <c r="B34" s="33">
        <v>2.9999999999999997E-4</v>
      </c>
      <c r="C34" s="25">
        <f t="shared" si="1"/>
        <v>0.39</v>
      </c>
    </row>
    <row r="35" spans="1:5">
      <c r="A35" s="32" t="s">
        <v>74</v>
      </c>
      <c r="B35" s="33">
        <v>6.7000000000000002E-3</v>
      </c>
      <c r="C35" s="25">
        <f t="shared" si="1"/>
        <v>8.65</v>
      </c>
    </row>
    <row r="36" spans="1:5">
      <c r="A36" s="32" t="s">
        <v>75</v>
      </c>
      <c r="B36" s="33">
        <v>5.9999999999999995E-4</v>
      </c>
      <c r="C36" s="25">
        <f>ROUND($C$14*B36,2)</f>
        <v>0.77</v>
      </c>
      <c r="E36" s="37"/>
    </row>
    <row r="37" spans="1:5">
      <c r="A37" s="32" t="s">
        <v>76</v>
      </c>
      <c r="B37" s="33">
        <v>8.0000000000000004E-4</v>
      </c>
      <c r="C37" s="25">
        <f t="shared" si="1"/>
        <v>1.03</v>
      </c>
    </row>
    <row r="38" spans="1:5">
      <c r="A38" s="32" t="s">
        <v>77</v>
      </c>
      <c r="B38" s="33">
        <v>5.5999999999999999E-3</v>
      </c>
      <c r="C38" s="25">
        <f>ROUND($C$14*B38,2)</f>
        <v>7.23</v>
      </c>
      <c r="E38" s="36"/>
    </row>
    <row r="39" spans="1:5">
      <c r="A39" s="32" t="s">
        <v>38</v>
      </c>
      <c r="B39" s="33">
        <v>0</v>
      </c>
      <c r="C39" s="25">
        <f t="shared" si="1"/>
        <v>0</v>
      </c>
    </row>
    <row r="40" spans="1:5" s="22" customFormat="1">
      <c r="A40" s="29" t="s">
        <v>14</v>
      </c>
      <c r="B40" s="34">
        <f>SUM(B30:B39)</f>
        <v>0.16199999999999998</v>
      </c>
      <c r="C40" s="31">
        <f>SUM(C30:C39)</f>
        <v>209.14</v>
      </c>
    </row>
    <row r="41" spans="1:5" s="17" customFormat="1" ht="8.25">
      <c r="A41" s="28"/>
    </row>
    <row r="42" spans="1:5" s="22" customFormat="1" ht="12.75" customHeight="1">
      <c r="A42" s="29" t="s">
        <v>15</v>
      </c>
      <c r="B42" s="30"/>
      <c r="C42" s="30"/>
    </row>
    <row r="43" spans="1:5">
      <c r="A43" s="32" t="s">
        <v>78</v>
      </c>
      <c r="B43" s="33">
        <v>8.9999999999999998E-4</v>
      </c>
      <c r="C43" s="25">
        <f>ROUND($C$14*B43,2)</f>
        <v>1.1599999999999999</v>
      </c>
      <c r="E43" s="80"/>
    </row>
    <row r="44" spans="1:5">
      <c r="A44" s="32" t="s">
        <v>79</v>
      </c>
      <c r="B44" s="33">
        <v>4.0300000000000002E-2</v>
      </c>
      <c r="C44" s="25">
        <f>ROUND($C$14*B44,2)</f>
        <v>52.03</v>
      </c>
    </row>
    <row r="45" spans="1:5">
      <c r="A45" s="32" t="s">
        <v>80</v>
      </c>
      <c r="B45" s="33">
        <v>4.07E-2</v>
      </c>
      <c r="C45" s="25">
        <f>ROUND($C$14*B45,2)</f>
        <v>52.54</v>
      </c>
    </row>
    <row r="46" spans="1:5">
      <c r="A46" s="32" t="s">
        <v>81</v>
      </c>
      <c r="B46" s="33">
        <v>3.0200000000000001E-2</v>
      </c>
      <c r="C46" s="25">
        <f>ROUND($C$14*B46,2)</f>
        <v>38.99</v>
      </c>
    </row>
    <row r="47" spans="1:5">
      <c r="A47" s="32" t="s">
        <v>82</v>
      </c>
      <c r="B47" s="33">
        <v>3.3999999999999998E-3</v>
      </c>
      <c r="C47" s="25">
        <f>ROUND($C$14*B47,2)</f>
        <v>4.3899999999999997</v>
      </c>
    </row>
    <row r="48" spans="1:5" s="22" customFormat="1">
      <c r="A48" s="29" t="s">
        <v>44</v>
      </c>
      <c r="B48" s="34">
        <f>SUM(B43:B47)</f>
        <v>0.11550000000000001</v>
      </c>
      <c r="C48" s="31">
        <f>SUM(C43:C47)</f>
        <v>149.10999999999999</v>
      </c>
    </row>
    <row r="49" spans="1:6" s="17" customFormat="1" ht="8.25">
      <c r="A49" s="28"/>
    </row>
    <row r="50" spans="1:6" s="22" customFormat="1">
      <c r="A50" s="29" t="s">
        <v>40</v>
      </c>
      <c r="B50" s="34"/>
      <c r="C50" s="31"/>
    </row>
    <row r="51" spans="1:6">
      <c r="A51" s="32" t="s">
        <v>41</v>
      </c>
      <c r="B51" s="33">
        <v>5.96E-2</v>
      </c>
      <c r="C51" s="25">
        <f>ROUND($C$14*B51,2)</f>
        <v>76.95</v>
      </c>
    </row>
    <row r="52" spans="1:6" ht="25.5">
      <c r="A52" s="32" t="s">
        <v>47</v>
      </c>
      <c r="B52" s="33">
        <v>3.5999999999999999E-3</v>
      </c>
      <c r="C52" s="25">
        <f>ROUND($C$14*B52,2)</f>
        <v>4.6500000000000004</v>
      </c>
    </row>
    <row r="53" spans="1:6" s="22" customFormat="1">
      <c r="A53" s="29" t="s">
        <v>43</v>
      </c>
      <c r="B53" s="34">
        <f>SUM(B51:B52)</f>
        <v>6.3200000000000006E-2</v>
      </c>
      <c r="C53" s="31">
        <f>SUM(C51:C52)</f>
        <v>81.600000000000009</v>
      </c>
    </row>
    <row r="54" spans="1:6" s="22" customFormat="1">
      <c r="A54" s="29" t="s">
        <v>16</v>
      </c>
      <c r="B54" s="34">
        <f>B27+B40+B48+B53</f>
        <v>0.70870000000000011</v>
      </c>
      <c r="C54" s="31">
        <f>C27+C40+C48+C53</f>
        <v>914.96</v>
      </c>
    </row>
    <row r="55" spans="1:6" s="17" customFormat="1" ht="8.25">
      <c r="A55" s="28"/>
    </row>
    <row r="56" spans="1:6" s="22" customFormat="1">
      <c r="A56" s="29" t="s">
        <v>17</v>
      </c>
      <c r="B56" s="30"/>
      <c r="C56" s="30"/>
    </row>
    <row r="57" spans="1:6">
      <c r="A57" s="32" t="s">
        <v>220</v>
      </c>
      <c r="B57" s="33">
        <f>ROUND(C57/$C$14,4)</f>
        <v>0.33479999999999999</v>
      </c>
      <c r="C57" s="25">
        <v>432.19</v>
      </c>
      <c r="D57" s="163">
        <f>C57/E57</f>
        <v>19.645</v>
      </c>
      <c r="E57" s="163">
        <v>22</v>
      </c>
      <c r="F57" s="18">
        <f>D57*E57</f>
        <v>432.19</v>
      </c>
    </row>
    <row r="58" spans="1:6">
      <c r="A58" s="32" t="s">
        <v>207</v>
      </c>
      <c r="B58" s="33">
        <f>ROUND(C58/$C$14,4)</f>
        <v>3.39E-2</v>
      </c>
      <c r="C58" s="25">
        <f>E58</f>
        <v>43.76</v>
      </c>
      <c r="D58" s="81">
        <v>175.02</v>
      </c>
      <c r="E58" s="18">
        <f>ROUND(D58*3/12,2)</f>
        <v>43.76</v>
      </c>
    </row>
    <row r="59" spans="1:6">
      <c r="A59" s="32" t="s">
        <v>147</v>
      </c>
      <c r="B59" s="33">
        <f>ROUND(C59/$C$14,4)</f>
        <v>0.1363</v>
      </c>
      <c r="C59" s="25">
        <f>ROUND(D59*E59*F59,2)</f>
        <v>176</v>
      </c>
      <c r="D59" s="18">
        <v>4</v>
      </c>
      <c r="E59" s="78">
        <f>E57</f>
        <v>22</v>
      </c>
      <c r="F59" s="18">
        <v>2</v>
      </c>
    </row>
    <row r="60" spans="1:6">
      <c r="A60" s="32" t="s">
        <v>124</v>
      </c>
      <c r="B60" s="33">
        <f>-6%</f>
        <v>-0.06</v>
      </c>
      <c r="C60" s="161">
        <f>ROUND($C$14*B60,2)</f>
        <v>-77.459999999999994</v>
      </c>
    </row>
    <row r="61" spans="1:6">
      <c r="A61" s="32" t="s">
        <v>141</v>
      </c>
      <c r="B61" s="33">
        <f>ROUND(C61/$C$14,4)</f>
        <v>7.9000000000000008E-3</v>
      </c>
      <c r="C61" s="25">
        <f>ROUND(D61*E61,2)</f>
        <v>10.26</v>
      </c>
      <c r="D61" s="18">
        <f>ROUND(220/12,2)</f>
        <v>18.329999999999998</v>
      </c>
      <c r="E61" s="18">
        <v>0.56000000000000005</v>
      </c>
    </row>
    <row r="62" spans="1:6">
      <c r="A62" s="32" t="s">
        <v>142</v>
      </c>
      <c r="B62" s="33">
        <f>ROUND(C62/$C$14,4)</f>
        <v>1.6299999999999999E-2</v>
      </c>
      <c r="C62" s="25">
        <f>ROUND(D62*E62,2)</f>
        <v>21.08</v>
      </c>
      <c r="D62" s="18">
        <f>ROUND(220/12,2)</f>
        <v>18.329999999999998</v>
      </c>
      <c r="E62" s="18">
        <v>1.1499999999999999</v>
      </c>
    </row>
    <row r="63" spans="1:6">
      <c r="A63" s="32" t="s">
        <v>202</v>
      </c>
      <c r="B63" s="33">
        <f>ROUND(C63/$C$14,4)</f>
        <v>9.1000000000000004E-3</v>
      </c>
      <c r="C63" s="25">
        <v>11.8</v>
      </c>
    </row>
    <row r="64" spans="1:6">
      <c r="A64" s="32" t="s">
        <v>126</v>
      </c>
      <c r="B64" s="33">
        <v>0</v>
      </c>
      <c r="C64" s="25">
        <f>ROUND($C$14*B64,2)</f>
        <v>0</v>
      </c>
    </row>
    <row r="65" spans="1:4">
      <c r="A65" s="29" t="s">
        <v>18</v>
      </c>
      <c r="B65" s="33">
        <f>SUM(B57:B64)</f>
        <v>0.4783</v>
      </c>
      <c r="C65" s="31">
        <f>SUM(C57:C64)</f>
        <v>617.63</v>
      </c>
    </row>
    <row r="66" spans="1:4" s="17" customFormat="1" ht="8.25">
      <c r="A66" s="28"/>
    </row>
    <row r="67" spans="1:4" s="22" customFormat="1">
      <c r="A67" s="29" t="s">
        <v>19</v>
      </c>
      <c r="B67" s="30"/>
      <c r="C67" s="31">
        <f>C14+C54+C65</f>
        <v>2823.62</v>
      </c>
    </row>
    <row r="68" spans="1:4" s="17" customFormat="1" ht="8.25">
      <c r="A68" s="28"/>
    </row>
    <row r="69" spans="1:4" s="22" customFormat="1">
      <c r="A69" s="29" t="s">
        <v>20</v>
      </c>
      <c r="B69" s="30"/>
      <c r="C69" s="30"/>
    </row>
    <row r="70" spans="1:4">
      <c r="A70" s="32" t="s">
        <v>48</v>
      </c>
      <c r="B70" s="33">
        <v>0.1</v>
      </c>
      <c r="C70" s="25">
        <f>ROUND(($C$14+$C$65)*B70,2)</f>
        <v>190.87</v>
      </c>
    </row>
    <row r="71" spans="1:4">
      <c r="A71" s="32" t="s">
        <v>49</v>
      </c>
      <c r="B71" s="33">
        <v>0.05</v>
      </c>
      <c r="C71" s="25">
        <f>ROUND(($C$14+$C$65)*B71,2)</f>
        <v>95.43</v>
      </c>
    </row>
    <row r="72" spans="1:4">
      <c r="A72" s="29" t="s">
        <v>21</v>
      </c>
      <c r="B72" s="34">
        <f>SUM(B70:B71)</f>
        <v>0.15000000000000002</v>
      </c>
      <c r="C72" s="31">
        <f>SUM(C70:C71)</f>
        <v>286.3</v>
      </c>
    </row>
    <row r="73" spans="1:4" s="17" customFormat="1" ht="8.25">
      <c r="A73" s="28"/>
    </row>
    <row r="74" spans="1:4" s="22" customFormat="1">
      <c r="A74" s="29" t="s">
        <v>22</v>
      </c>
      <c r="B74" s="30"/>
      <c r="C74" s="30"/>
    </row>
    <row r="75" spans="1:4">
      <c r="A75" s="23" t="s">
        <v>23</v>
      </c>
      <c r="B75" s="33">
        <v>0.05</v>
      </c>
      <c r="C75" s="25">
        <f>ROUND(((($C$67+$C$72)/(1-($B$78)))-($C$67+$C$72))*(B75/$B$78),2)</f>
        <v>170.22</v>
      </c>
      <c r="D75" s="38"/>
    </row>
    <row r="76" spans="1:4">
      <c r="A76" s="23" t="s">
        <v>24</v>
      </c>
      <c r="B76" s="33">
        <v>0.03</v>
      </c>
      <c r="C76" s="25">
        <f>ROUND(((($C$67+$C$72)/(1-($B$78)))-($C$67+$C$72))*(B76/$B$78),2)</f>
        <v>102.13</v>
      </c>
    </row>
    <row r="77" spans="1:4">
      <c r="A77" s="23" t="s">
        <v>25</v>
      </c>
      <c r="B77" s="33">
        <v>6.4999999999999997E-3</v>
      </c>
      <c r="C77" s="25">
        <f>ROUND(((($C$67+$C$72)/(1-($B$78)))-($C$67+$C$72))*(B77/$B$78),2)</f>
        <v>22.13</v>
      </c>
    </row>
    <row r="78" spans="1:4" s="22" customFormat="1">
      <c r="A78" s="29" t="s">
        <v>26</v>
      </c>
      <c r="B78" s="34">
        <f>SUM(B75:B77)</f>
        <v>8.6500000000000007E-2</v>
      </c>
      <c r="C78" s="31">
        <f>SUM(C75:C77)</f>
        <v>294.48</v>
      </c>
    </row>
    <row r="79" spans="1:4" s="22" customFormat="1">
      <c r="A79" s="29"/>
      <c r="B79" s="34"/>
      <c r="C79" s="31"/>
    </row>
    <row r="80" spans="1:4" s="22" customFormat="1">
      <c r="A80" s="29" t="s">
        <v>107</v>
      </c>
      <c r="B80" s="30"/>
      <c r="C80" s="31">
        <f>C67+C72+C78</f>
        <v>3404.4</v>
      </c>
    </row>
    <row r="81" spans="1:5" s="43" customFormat="1" ht="7.5" customHeight="1">
      <c r="A81" s="40"/>
      <c r="B81" s="41"/>
      <c r="C81" s="42"/>
      <c r="D81" s="22"/>
      <c r="E81" s="22"/>
    </row>
    <row r="82" spans="1:5" s="22" customFormat="1" ht="8.25" customHeight="1">
      <c r="A82" s="75"/>
      <c r="B82" s="76"/>
      <c r="C82" s="77"/>
    </row>
    <row r="83" spans="1:5" s="22" customFormat="1">
      <c r="A83" s="162" t="s">
        <v>205</v>
      </c>
      <c r="B83" s="162"/>
      <c r="C83" s="31">
        <v>16.329999999999998</v>
      </c>
    </row>
    <row r="84" spans="1:5" s="17" customFormat="1" ht="8.25"/>
    <row r="85" spans="1:5" s="17" customFormat="1" ht="8.25"/>
    <row r="86" spans="1:5">
      <c r="A86" s="213"/>
      <c r="B86" s="213"/>
      <c r="C86" s="213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A57" sqref="A57:F57"/>
    </sheetView>
  </sheetViews>
  <sheetFormatPr defaultRowHeight="12.75"/>
  <cols>
    <col min="1" max="1" width="85.42578125" style="18" customWidth="1"/>
    <col min="2" max="2" width="10" style="18" customWidth="1"/>
    <col min="3" max="3" width="11.5703125" style="18" bestFit="1" customWidth="1"/>
    <col min="4" max="4" width="9.140625" style="18"/>
    <col min="5" max="5" width="16.85546875" style="18" bestFit="1" customWidth="1"/>
    <col min="6" max="6" width="7.7109375" style="18" customWidth="1"/>
    <col min="7" max="16384" width="9.140625" style="18"/>
  </cols>
  <sheetData>
    <row r="1" spans="1:6" s="17" customFormat="1">
      <c r="A1" s="128"/>
      <c r="B1" s="128"/>
      <c r="C1" s="128"/>
      <c r="E1" s="18"/>
      <c r="F1" s="18"/>
    </row>
    <row r="2" spans="1:6" s="17" customFormat="1" ht="18.75">
      <c r="A2" s="212" t="s">
        <v>46</v>
      </c>
      <c r="B2" s="212"/>
      <c r="C2" s="212"/>
      <c r="E2" s="18"/>
      <c r="F2" s="18"/>
    </row>
    <row r="3" spans="1:6" s="17" customFormat="1" ht="18.75">
      <c r="A3" s="212" t="s">
        <v>85</v>
      </c>
      <c r="B3" s="212"/>
      <c r="C3" s="212"/>
      <c r="E3" s="18"/>
      <c r="F3" s="18"/>
    </row>
    <row r="4" spans="1:6" s="17" customFormat="1" ht="8.25">
      <c r="A4" s="19"/>
      <c r="B4" s="19"/>
      <c r="C4" s="19"/>
    </row>
    <row r="5" spans="1:6">
      <c r="A5" s="213" t="s">
        <v>60</v>
      </c>
      <c r="B5" s="213"/>
      <c r="C5" s="213"/>
    </row>
    <row r="6" spans="1:6">
      <c r="A6" s="213" t="s">
        <v>212</v>
      </c>
      <c r="B6" s="213"/>
      <c r="C6" s="213"/>
    </row>
    <row r="7" spans="1:6" s="17" customFormat="1" ht="8.25"/>
    <row r="8" spans="1:6" s="22" customFormat="1">
      <c r="A8" s="20" t="s">
        <v>2</v>
      </c>
      <c r="B8" s="21"/>
      <c r="C8" s="21"/>
    </row>
    <row r="9" spans="1:6" s="26" customFormat="1" ht="12.75" customHeight="1">
      <c r="A9" s="129" t="s">
        <v>217</v>
      </c>
      <c r="B9" s="130"/>
      <c r="C9" s="25">
        <v>2668.97</v>
      </c>
      <c r="E9" s="27"/>
    </row>
    <row r="10" spans="1:6" s="17" customFormat="1" ht="12.75" customHeight="1">
      <c r="A10" s="131" t="s">
        <v>211</v>
      </c>
      <c r="B10" s="132"/>
      <c r="C10" s="133">
        <f>ROUND(C9*0.2,2)</f>
        <v>533.79</v>
      </c>
    </row>
    <row r="11" spans="1:6" s="22" customFormat="1">
      <c r="A11" s="134" t="s">
        <v>3</v>
      </c>
      <c r="B11" s="135"/>
      <c r="C11" s="135"/>
    </row>
    <row r="12" spans="1:6" s="22" customFormat="1">
      <c r="A12" s="29" t="s">
        <v>4</v>
      </c>
      <c r="B12" s="30"/>
      <c r="C12" s="30"/>
    </row>
    <row r="13" spans="1:6">
      <c r="A13" s="23" t="s">
        <v>5</v>
      </c>
      <c r="B13" s="24"/>
      <c r="C13" s="25">
        <f>C9+C10</f>
        <v>3202.7599999999998</v>
      </c>
    </row>
    <row r="14" spans="1:6" s="22" customFormat="1">
      <c r="A14" s="29" t="s">
        <v>6</v>
      </c>
      <c r="B14" s="30"/>
      <c r="C14" s="31">
        <f>C13</f>
        <v>3202.7599999999998</v>
      </c>
    </row>
    <row r="15" spans="1:6" s="17" customFormat="1" ht="8.25">
      <c r="A15" s="28"/>
    </row>
    <row r="16" spans="1:6" s="22" customFormat="1">
      <c r="A16" s="29" t="s">
        <v>7</v>
      </c>
      <c r="B16" s="30"/>
      <c r="C16" s="30"/>
    </row>
    <row r="17" spans="1:5" s="22" customFormat="1">
      <c r="A17" s="29" t="s">
        <v>8</v>
      </c>
      <c r="B17" s="30"/>
      <c r="C17" s="30"/>
    </row>
    <row r="18" spans="1:5">
      <c r="A18" s="32" t="s">
        <v>45</v>
      </c>
      <c r="B18" s="33">
        <v>0.2</v>
      </c>
      <c r="C18" s="25">
        <f t="shared" ref="C18:C26" si="0">ROUND($C$14*B18,2)</f>
        <v>640.54999999999995</v>
      </c>
    </row>
    <row r="19" spans="1:5">
      <c r="A19" s="23" t="s">
        <v>9</v>
      </c>
      <c r="B19" s="33">
        <v>0.08</v>
      </c>
      <c r="C19" s="25">
        <f t="shared" si="0"/>
        <v>256.22000000000003</v>
      </c>
    </row>
    <row r="20" spans="1:5">
      <c r="A20" s="32" t="s">
        <v>34</v>
      </c>
      <c r="B20" s="33">
        <v>1.4999999999999999E-2</v>
      </c>
      <c r="C20" s="25">
        <f t="shared" si="0"/>
        <v>48.04</v>
      </c>
    </row>
    <row r="21" spans="1:5">
      <c r="A21" s="32" t="s">
        <v>35</v>
      </c>
      <c r="B21" s="33">
        <v>0.01</v>
      </c>
      <c r="C21" s="25">
        <f t="shared" si="0"/>
        <v>32.03</v>
      </c>
    </row>
    <row r="22" spans="1:5">
      <c r="A22" s="32" t="s">
        <v>36</v>
      </c>
      <c r="B22" s="33">
        <v>2E-3</v>
      </c>
      <c r="C22" s="25">
        <f t="shared" si="0"/>
        <v>6.41</v>
      </c>
    </row>
    <row r="23" spans="1:5">
      <c r="A23" s="32" t="s">
        <v>37</v>
      </c>
      <c r="B23" s="33">
        <v>6.0000000000000001E-3</v>
      </c>
      <c r="C23" s="25">
        <f t="shared" si="0"/>
        <v>19.22</v>
      </c>
    </row>
    <row r="24" spans="1:5">
      <c r="A24" s="32" t="s">
        <v>39</v>
      </c>
      <c r="B24" s="33">
        <v>0</v>
      </c>
      <c r="C24" s="25">
        <f>ROUND($C$14*B24,2)</f>
        <v>0</v>
      </c>
    </row>
    <row r="25" spans="1:5">
      <c r="A25" s="23" t="s">
        <v>10</v>
      </c>
      <c r="B25" s="33">
        <v>2.5000000000000001E-2</v>
      </c>
      <c r="C25" s="25">
        <f t="shared" si="0"/>
        <v>80.069999999999993</v>
      </c>
    </row>
    <row r="26" spans="1:5" ht="25.5">
      <c r="A26" s="23" t="s">
        <v>11</v>
      </c>
      <c r="B26" s="33">
        <v>0.03</v>
      </c>
      <c r="C26" s="25">
        <f t="shared" si="0"/>
        <v>96.08</v>
      </c>
    </row>
    <row r="27" spans="1:5" s="22" customFormat="1">
      <c r="A27" s="29" t="s">
        <v>12</v>
      </c>
      <c r="B27" s="34">
        <f>SUM(B18:B26)</f>
        <v>0.3680000000000001</v>
      </c>
      <c r="C27" s="31">
        <f>SUM(C18:C26)</f>
        <v>1178.6199999999999</v>
      </c>
    </row>
    <row r="28" spans="1:5" s="17" customFormat="1" ht="8.25">
      <c r="A28" s="28"/>
    </row>
    <row r="29" spans="1:5" s="22" customFormat="1">
      <c r="A29" s="29" t="s">
        <v>13</v>
      </c>
      <c r="B29" s="30"/>
      <c r="C29" s="30"/>
    </row>
    <row r="30" spans="1:5">
      <c r="A30" s="32" t="s">
        <v>32</v>
      </c>
      <c r="B30" s="33">
        <v>0</v>
      </c>
      <c r="C30" s="25">
        <f t="shared" ref="C30:C39" si="1">ROUND($C$14*B30,2)</f>
        <v>0</v>
      </c>
    </row>
    <row r="31" spans="1:5">
      <c r="A31" s="32" t="s">
        <v>33</v>
      </c>
      <c r="B31" s="33">
        <v>0</v>
      </c>
      <c r="C31" s="25">
        <f>ROUND($C$14*B31,2)</f>
        <v>0</v>
      </c>
    </row>
    <row r="32" spans="1:5">
      <c r="A32" s="32" t="s">
        <v>71</v>
      </c>
      <c r="B32" s="33">
        <v>8.3299999999999999E-2</v>
      </c>
      <c r="C32" s="25">
        <f>ROUND($C$14*B32,2)</f>
        <v>266.79000000000002</v>
      </c>
      <c r="E32" s="35"/>
    </row>
    <row r="33" spans="1:5">
      <c r="A33" s="32" t="s">
        <v>72</v>
      </c>
      <c r="B33" s="33">
        <v>6.4699999999999994E-2</v>
      </c>
      <c r="C33" s="25">
        <f t="shared" si="1"/>
        <v>207.22</v>
      </c>
      <c r="E33" s="36"/>
    </row>
    <row r="34" spans="1:5">
      <c r="A34" s="32" t="s">
        <v>73</v>
      </c>
      <c r="B34" s="33">
        <v>2.9999999999999997E-4</v>
      </c>
      <c r="C34" s="25">
        <f t="shared" si="1"/>
        <v>0.96</v>
      </c>
    </row>
    <row r="35" spans="1:5">
      <c r="A35" s="32" t="s">
        <v>74</v>
      </c>
      <c r="B35" s="33">
        <v>6.7000000000000002E-3</v>
      </c>
      <c r="C35" s="25">
        <f t="shared" si="1"/>
        <v>21.46</v>
      </c>
    </row>
    <row r="36" spans="1:5">
      <c r="A36" s="32" t="s">
        <v>75</v>
      </c>
      <c r="B36" s="33">
        <v>5.9999999999999995E-4</v>
      </c>
      <c r="C36" s="25">
        <f>ROUND($C$14*B36,2)</f>
        <v>1.92</v>
      </c>
      <c r="E36" s="37"/>
    </row>
    <row r="37" spans="1:5">
      <c r="A37" s="32" t="s">
        <v>76</v>
      </c>
      <c r="B37" s="33">
        <v>8.0000000000000004E-4</v>
      </c>
      <c r="C37" s="25">
        <f t="shared" si="1"/>
        <v>2.56</v>
      </c>
    </row>
    <row r="38" spans="1:5">
      <c r="A38" s="32" t="s">
        <v>77</v>
      </c>
      <c r="B38" s="33">
        <v>5.5999999999999999E-3</v>
      </c>
      <c r="C38" s="25">
        <f>ROUND($C$14*B38,2)</f>
        <v>17.940000000000001</v>
      </c>
      <c r="E38" s="36"/>
    </row>
    <row r="39" spans="1:5">
      <c r="A39" s="32" t="s">
        <v>38</v>
      </c>
      <c r="B39" s="33">
        <v>0</v>
      </c>
      <c r="C39" s="25">
        <f t="shared" si="1"/>
        <v>0</v>
      </c>
    </row>
    <row r="40" spans="1:5" s="22" customFormat="1">
      <c r="A40" s="29" t="s">
        <v>14</v>
      </c>
      <c r="B40" s="34">
        <f>SUM(B30:B39)</f>
        <v>0.16199999999999998</v>
      </c>
      <c r="C40" s="31">
        <f>SUM(C30:C39)</f>
        <v>518.85</v>
      </c>
    </row>
    <row r="41" spans="1:5" s="17" customFormat="1" ht="8.25">
      <c r="A41" s="28"/>
    </row>
    <row r="42" spans="1:5" s="22" customFormat="1" ht="12.75" customHeight="1">
      <c r="A42" s="29" t="s">
        <v>15</v>
      </c>
      <c r="B42" s="30"/>
      <c r="C42" s="30"/>
    </row>
    <row r="43" spans="1:5">
      <c r="A43" s="32" t="s">
        <v>78</v>
      </c>
      <c r="B43" s="33">
        <v>8.9999999999999998E-4</v>
      </c>
      <c r="C43" s="25">
        <f>ROUND($C$14*B43,2)</f>
        <v>2.88</v>
      </c>
      <c r="E43" s="80"/>
    </row>
    <row r="44" spans="1:5">
      <c r="A44" s="32" t="s">
        <v>79</v>
      </c>
      <c r="B44" s="33">
        <v>4.0300000000000002E-2</v>
      </c>
      <c r="C44" s="25">
        <f>ROUND($C$14*B44,2)</f>
        <v>129.07</v>
      </c>
    </row>
    <row r="45" spans="1:5">
      <c r="A45" s="32" t="s">
        <v>80</v>
      </c>
      <c r="B45" s="33">
        <v>4.07E-2</v>
      </c>
      <c r="C45" s="25">
        <f>ROUND($C$14*B45,2)</f>
        <v>130.35</v>
      </c>
    </row>
    <row r="46" spans="1:5">
      <c r="A46" s="32" t="s">
        <v>81</v>
      </c>
      <c r="B46" s="33">
        <v>3.0200000000000001E-2</v>
      </c>
      <c r="C46" s="25">
        <f>ROUND($C$14*B46,2)</f>
        <v>96.72</v>
      </c>
    </row>
    <row r="47" spans="1:5">
      <c r="A47" s="32" t="s">
        <v>82</v>
      </c>
      <c r="B47" s="33">
        <v>3.3999999999999998E-3</v>
      </c>
      <c r="C47" s="25">
        <f>ROUND($C$14*B47,2)</f>
        <v>10.89</v>
      </c>
    </row>
    <row r="48" spans="1:5" s="22" customFormat="1">
      <c r="A48" s="29" t="s">
        <v>44</v>
      </c>
      <c r="B48" s="34">
        <f>SUM(B43:B47)</f>
        <v>0.11550000000000001</v>
      </c>
      <c r="C48" s="31">
        <f>SUM(C43:C47)</f>
        <v>369.90999999999997</v>
      </c>
    </row>
    <row r="49" spans="1:6" s="17" customFormat="1" ht="8.25">
      <c r="A49" s="28"/>
    </row>
    <row r="50" spans="1:6" s="22" customFormat="1">
      <c r="A50" s="29" t="s">
        <v>40</v>
      </c>
      <c r="B50" s="34"/>
      <c r="C50" s="31"/>
    </row>
    <row r="51" spans="1:6">
      <c r="A51" s="32" t="s">
        <v>41</v>
      </c>
      <c r="B51" s="33">
        <v>5.96E-2</v>
      </c>
      <c r="C51" s="25">
        <f>ROUND($C$14*B51,2)</f>
        <v>190.88</v>
      </c>
    </row>
    <row r="52" spans="1:6" ht="25.5">
      <c r="A52" s="32" t="s">
        <v>47</v>
      </c>
      <c r="B52" s="33">
        <v>3.5999999999999999E-3</v>
      </c>
      <c r="C52" s="25">
        <f>ROUND($C$14*B52,2)</f>
        <v>11.53</v>
      </c>
    </row>
    <row r="53" spans="1:6" s="22" customFormat="1">
      <c r="A53" s="29" t="s">
        <v>43</v>
      </c>
      <c r="B53" s="34">
        <f>SUM(B51:B52)</f>
        <v>6.3200000000000006E-2</v>
      </c>
      <c r="C53" s="31">
        <f>SUM(C51:C52)</f>
        <v>202.41</v>
      </c>
    </row>
    <row r="54" spans="1:6" s="22" customFormat="1">
      <c r="A54" s="29" t="s">
        <v>16</v>
      </c>
      <c r="B54" s="34">
        <f>B27+B40+B48+B53</f>
        <v>0.70870000000000011</v>
      </c>
      <c r="C54" s="31">
        <f>C27+C40+C48+C53</f>
        <v>2269.7899999999995</v>
      </c>
    </row>
    <row r="55" spans="1:6" s="17" customFormat="1" ht="8.25">
      <c r="A55" s="28"/>
    </row>
    <row r="56" spans="1:6" s="22" customFormat="1">
      <c r="A56" s="29" t="s">
        <v>17</v>
      </c>
      <c r="B56" s="30"/>
      <c r="C56" s="30"/>
    </row>
    <row r="57" spans="1:6">
      <c r="A57" s="32" t="s">
        <v>220</v>
      </c>
      <c r="B57" s="33">
        <f>ROUND(C57/$C$14,4)</f>
        <v>0.13489999999999999</v>
      </c>
      <c r="C57" s="25">
        <v>432.19</v>
      </c>
      <c r="D57" s="163">
        <f>C57/E57</f>
        <v>19.645</v>
      </c>
      <c r="E57" s="163">
        <v>22</v>
      </c>
      <c r="F57" s="18">
        <f>D57*E57</f>
        <v>432.19</v>
      </c>
    </row>
    <row r="58" spans="1:6">
      <c r="A58" s="32" t="s">
        <v>207</v>
      </c>
      <c r="B58" s="33">
        <f>ROUND(C58/$C$14,4)</f>
        <v>1.37E-2</v>
      </c>
      <c r="C58" s="25">
        <f>E58</f>
        <v>43.76</v>
      </c>
      <c r="D58" s="81">
        <v>175.02</v>
      </c>
      <c r="E58" s="18">
        <f>ROUND(D58*3/12,2)</f>
        <v>43.76</v>
      </c>
    </row>
    <row r="59" spans="1:6">
      <c r="A59" s="32" t="s">
        <v>147</v>
      </c>
      <c r="B59" s="33">
        <f>ROUND(C59/$C$14,4)</f>
        <v>5.5E-2</v>
      </c>
      <c r="C59" s="25">
        <f>ROUND(D59*E59*F59,2)</f>
        <v>176</v>
      </c>
      <c r="D59" s="18">
        <v>4</v>
      </c>
      <c r="E59" s="78">
        <f>E57</f>
        <v>22</v>
      </c>
      <c r="F59" s="18">
        <v>2</v>
      </c>
    </row>
    <row r="60" spans="1:6">
      <c r="A60" s="32" t="s">
        <v>124</v>
      </c>
      <c r="B60" s="33">
        <f>-6%</f>
        <v>-0.06</v>
      </c>
      <c r="C60" s="161">
        <f>ROUND($C$14*B60,2)</f>
        <v>-192.17</v>
      </c>
    </row>
    <row r="61" spans="1:6">
      <c r="A61" s="32" t="s">
        <v>209</v>
      </c>
      <c r="B61" s="33">
        <f>ROUND(C61/$C$14,4)</f>
        <v>5.9999999999999995E-4</v>
      </c>
      <c r="C61" s="25">
        <f>ROUND(D61*E61,2)</f>
        <v>1.83</v>
      </c>
      <c r="D61" s="18">
        <f>ROUND(220/12,2)</f>
        <v>18.329999999999998</v>
      </c>
      <c r="E61" s="79">
        <v>0.1</v>
      </c>
    </row>
    <row r="62" spans="1:6">
      <c r="A62" s="32" t="s">
        <v>210</v>
      </c>
      <c r="B62" s="33">
        <f>ROUND(C62/$C$14,4)</f>
        <v>6.1999999999999998E-3</v>
      </c>
      <c r="C62" s="25">
        <f>ROUND(D62*E62,2)</f>
        <v>19.8</v>
      </c>
      <c r="D62" s="18">
        <f>ROUND(220/12,2)</f>
        <v>18.329999999999998</v>
      </c>
      <c r="E62" s="79">
        <v>1.08</v>
      </c>
    </row>
    <row r="63" spans="1:6">
      <c r="A63" s="32" t="s">
        <v>202</v>
      </c>
      <c r="B63" s="33">
        <f>ROUND(C63/$C$14,4)</f>
        <v>3.7000000000000002E-3</v>
      </c>
      <c r="C63" s="25">
        <v>11.8</v>
      </c>
    </row>
    <row r="64" spans="1:6">
      <c r="A64" s="32" t="s">
        <v>126</v>
      </c>
      <c r="B64" s="33">
        <v>0</v>
      </c>
      <c r="C64" s="25">
        <f>ROUND($C$14*B64,2)</f>
        <v>0</v>
      </c>
    </row>
    <row r="65" spans="1:5">
      <c r="A65" s="29" t="s">
        <v>18</v>
      </c>
      <c r="B65" s="33">
        <f>SUM(B57:B64)</f>
        <v>0.15409999999999999</v>
      </c>
      <c r="C65" s="31">
        <f>SUM(C57:C64)</f>
        <v>493.21000000000009</v>
      </c>
    </row>
    <row r="66" spans="1:5" s="17" customFormat="1" ht="8.25">
      <c r="A66" s="28"/>
    </row>
    <row r="67" spans="1:5" s="22" customFormat="1">
      <c r="A67" s="29" t="s">
        <v>19</v>
      </c>
      <c r="B67" s="30"/>
      <c r="C67" s="31">
        <f>C14+C54+C65</f>
        <v>5965.7599999999993</v>
      </c>
    </row>
    <row r="68" spans="1:5" s="17" customFormat="1" ht="8.25">
      <c r="A68" s="28"/>
    </row>
    <row r="69" spans="1:5" s="22" customFormat="1">
      <c r="A69" s="29" t="s">
        <v>20</v>
      </c>
      <c r="B69" s="30"/>
      <c r="C69" s="30"/>
    </row>
    <row r="70" spans="1:5">
      <c r="A70" s="32" t="s">
        <v>48</v>
      </c>
      <c r="B70" s="33">
        <v>0.1</v>
      </c>
      <c r="C70" s="25">
        <f>ROUND(($C$14+$C$65)*B70,2)</f>
        <v>369.6</v>
      </c>
    </row>
    <row r="71" spans="1:5">
      <c r="A71" s="32" t="s">
        <v>49</v>
      </c>
      <c r="B71" s="33">
        <v>0.05</v>
      </c>
      <c r="C71" s="25">
        <f>ROUND(($C$14+$C$65)*B71,2)</f>
        <v>184.8</v>
      </c>
    </row>
    <row r="72" spans="1:5">
      <c r="A72" s="29" t="s">
        <v>21</v>
      </c>
      <c r="B72" s="34">
        <f>SUM(B70:B71)</f>
        <v>0.15000000000000002</v>
      </c>
      <c r="C72" s="31">
        <f>SUM(C70:C71)</f>
        <v>554.40000000000009</v>
      </c>
    </row>
    <row r="73" spans="1:5" s="17" customFormat="1" ht="8.25">
      <c r="A73" s="28"/>
    </row>
    <row r="74" spans="1:5" s="22" customFormat="1">
      <c r="A74" s="29" t="s">
        <v>22</v>
      </c>
      <c r="B74" s="30"/>
      <c r="C74" s="30"/>
    </row>
    <row r="75" spans="1:5">
      <c r="A75" s="23" t="s">
        <v>23</v>
      </c>
      <c r="B75" s="33">
        <v>0.05</v>
      </c>
      <c r="C75" s="25">
        <f>ROUND(((($C$67+$C$72)/(1-($B$78)))-($C$67+$C$72))*(B75/$B$78),2)</f>
        <v>356.88</v>
      </c>
      <c r="D75" s="38"/>
    </row>
    <row r="76" spans="1:5">
      <c r="A76" s="23" t="s">
        <v>24</v>
      </c>
      <c r="B76" s="33">
        <v>0.03</v>
      </c>
      <c r="C76" s="25">
        <f>ROUND(((($C$67+$C$72)/(1-($B$78)))-($C$67+$C$72))*(B76/$B$78),2)</f>
        <v>214.13</v>
      </c>
    </row>
    <row r="77" spans="1:5">
      <c r="A77" s="23" t="s">
        <v>25</v>
      </c>
      <c r="B77" s="33">
        <v>6.4999999999999997E-3</v>
      </c>
      <c r="C77" s="25">
        <f>ROUND(((($C$67+$C$72)/(1-($B$78)))-($C$67+$C$72))*(B77/$B$78),2)</f>
        <v>46.39</v>
      </c>
    </row>
    <row r="78" spans="1:5" s="22" customFormat="1">
      <c r="A78" s="29" t="s">
        <v>26</v>
      </c>
      <c r="B78" s="34">
        <f>SUM(B75:B77)</f>
        <v>8.6500000000000007E-2</v>
      </c>
      <c r="C78" s="31">
        <f>SUM(C75:C77)</f>
        <v>617.4</v>
      </c>
    </row>
    <row r="79" spans="1:5" s="17" customFormat="1">
      <c r="A79" s="28"/>
      <c r="D79" s="18"/>
      <c r="E79" s="18"/>
    </row>
    <row r="80" spans="1:5" s="22" customFormat="1">
      <c r="A80" s="29" t="s">
        <v>108</v>
      </c>
      <c r="B80" s="30"/>
      <c r="C80" s="31">
        <f>C67+C72+C78</f>
        <v>7137.5599999999995</v>
      </c>
      <c r="D80" s="18"/>
      <c r="E80" s="18"/>
    </row>
    <row r="81" spans="1:5" s="43" customFormat="1" ht="7.5" customHeight="1">
      <c r="A81" s="40"/>
      <c r="B81" s="41"/>
      <c r="C81" s="42"/>
      <c r="D81" s="22"/>
      <c r="E81" s="22"/>
    </row>
    <row r="82" spans="1:5" s="22" customFormat="1" ht="8.25" customHeight="1">
      <c r="A82" s="75"/>
      <c r="B82" s="76"/>
      <c r="C82" s="77"/>
    </row>
    <row r="83" spans="1:5" s="22" customFormat="1">
      <c r="A83" s="162" t="s">
        <v>203</v>
      </c>
      <c r="B83" s="162"/>
      <c r="C83" s="31">
        <v>35.270000000000003</v>
      </c>
    </row>
    <row r="84" spans="1:5">
      <c r="A84" s="213"/>
      <c r="B84" s="213"/>
      <c r="C84" s="213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A57" sqref="A57:F57"/>
    </sheetView>
  </sheetViews>
  <sheetFormatPr defaultRowHeight="12.75"/>
  <cols>
    <col min="1" max="1" width="85.42578125" style="18" customWidth="1"/>
    <col min="2" max="2" width="10" style="18" customWidth="1"/>
    <col min="3" max="3" width="11.5703125" style="18" bestFit="1" customWidth="1"/>
    <col min="4" max="4" width="9.140625" style="18"/>
    <col min="5" max="5" width="16.85546875" style="18" bestFit="1" customWidth="1"/>
    <col min="6" max="6" width="7.7109375" style="18" customWidth="1"/>
    <col min="7" max="16384" width="9.140625" style="18"/>
  </cols>
  <sheetData>
    <row r="1" spans="1:6" s="17" customFormat="1">
      <c r="A1" s="128"/>
      <c r="B1" s="128"/>
      <c r="C1" s="128"/>
      <c r="E1" s="18"/>
      <c r="F1" s="18"/>
    </row>
    <row r="2" spans="1:6" s="17" customFormat="1" ht="18.75">
      <c r="A2" s="212" t="s">
        <v>46</v>
      </c>
      <c r="B2" s="212"/>
      <c r="C2" s="212"/>
      <c r="E2" s="18"/>
      <c r="F2" s="18"/>
    </row>
    <row r="3" spans="1:6" s="17" customFormat="1" ht="18.75">
      <c r="A3" s="212" t="s">
        <v>102</v>
      </c>
      <c r="B3" s="212"/>
      <c r="C3" s="212"/>
      <c r="E3" s="18"/>
      <c r="F3" s="18"/>
    </row>
    <row r="4" spans="1:6" s="17" customFormat="1" ht="8.25">
      <c r="A4" s="19"/>
      <c r="B4" s="19"/>
      <c r="C4" s="19"/>
    </row>
    <row r="5" spans="1:6">
      <c r="A5" s="213" t="s">
        <v>60</v>
      </c>
      <c r="B5" s="213"/>
      <c r="C5" s="213"/>
    </row>
    <row r="6" spans="1:6">
      <c r="A6" s="213" t="s">
        <v>212</v>
      </c>
      <c r="B6" s="213"/>
      <c r="C6" s="213"/>
    </row>
    <row r="7" spans="1:6" s="17" customFormat="1" ht="8.25"/>
    <row r="8" spans="1:6" s="22" customFormat="1">
      <c r="A8" s="20" t="s">
        <v>2</v>
      </c>
      <c r="B8" s="21"/>
      <c r="C8" s="21"/>
    </row>
    <row r="9" spans="1:6" s="26" customFormat="1">
      <c r="A9" s="32" t="s">
        <v>218</v>
      </c>
      <c r="B9" s="24"/>
      <c r="C9" s="25">
        <v>2668.97</v>
      </c>
      <c r="E9" s="27"/>
    </row>
    <row r="10" spans="1:6" s="17" customFormat="1" ht="8.25">
      <c r="A10" s="28"/>
    </row>
    <row r="11" spans="1:6" s="22" customFormat="1">
      <c r="A11" s="29" t="s">
        <v>3</v>
      </c>
      <c r="B11" s="30"/>
      <c r="C11" s="30"/>
    </row>
    <row r="12" spans="1:6" s="22" customFormat="1">
      <c r="A12" s="29" t="s">
        <v>4</v>
      </c>
      <c r="B12" s="30"/>
      <c r="C12" s="30"/>
    </row>
    <row r="13" spans="1:6">
      <c r="A13" s="23" t="s">
        <v>5</v>
      </c>
      <c r="B13" s="24"/>
      <c r="C13" s="25">
        <f>C9</f>
        <v>2668.97</v>
      </c>
    </row>
    <row r="14" spans="1:6" s="22" customFormat="1">
      <c r="A14" s="29" t="s">
        <v>6</v>
      </c>
      <c r="B14" s="30"/>
      <c r="C14" s="31">
        <f>C13</f>
        <v>2668.97</v>
      </c>
    </row>
    <row r="15" spans="1:6" s="17" customFormat="1" ht="8.25">
      <c r="A15" s="28"/>
    </row>
    <row r="16" spans="1:6" s="22" customFormat="1">
      <c r="A16" s="29" t="s">
        <v>7</v>
      </c>
      <c r="B16" s="30"/>
      <c r="C16" s="30"/>
    </row>
    <row r="17" spans="1:5" s="22" customFormat="1">
      <c r="A17" s="29" t="s">
        <v>8</v>
      </c>
      <c r="B17" s="30"/>
      <c r="C17" s="30"/>
    </row>
    <row r="18" spans="1:5">
      <c r="A18" s="32" t="s">
        <v>45</v>
      </c>
      <c r="B18" s="33">
        <v>0.2</v>
      </c>
      <c r="C18" s="25">
        <f t="shared" ref="C18:C26" si="0">ROUND($C$14*B18,2)</f>
        <v>533.79</v>
      </c>
    </row>
    <row r="19" spans="1:5">
      <c r="A19" s="23" t="s">
        <v>9</v>
      </c>
      <c r="B19" s="33">
        <v>0.08</v>
      </c>
      <c r="C19" s="25">
        <f t="shared" si="0"/>
        <v>213.52</v>
      </c>
    </row>
    <row r="20" spans="1:5">
      <c r="A20" s="32" t="s">
        <v>34</v>
      </c>
      <c r="B20" s="33">
        <v>1.4999999999999999E-2</v>
      </c>
      <c r="C20" s="25">
        <f t="shared" si="0"/>
        <v>40.03</v>
      </c>
    </row>
    <row r="21" spans="1:5">
      <c r="A21" s="32" t="s">
        <v>35</v>
      </c>
      <c r="B21" s="33">
        <v>0.01</v>
      </c>
      <c r="C21" s="25">
        <f t="shared" si="0"/>
        <v>26.69</v>
      </c>
    </row>
    <row r="22" spans="1:5">
      <c r="A22" s="32" t="s">
        <v>36</v>
      </c>
      <c r="B22" s="33">
        <v>2E-3</v>
      </c>
      <c r="C22" s="25">
        <f t="shared" si="0"/>
        <v>5.34</v>
      </c>
    </row>
    <row r="23" spans="1:5">
      <c r="A23" s="32" t="s">
        <v>37</v>
      </c>
      <c r="B23" s="33">
        <v>6.0000000000000001E-3</v>
      </c>
      <c r="C23" s="25">
        <f t="shared" si="0"/>
        <v>16.010000000000002</v>
      </c>
    </row>
    <row r="24" spans="1:5">
      <c r="A24" s="32" t="s">
        <v>39</v>
      </c>
      <c r="B24" s="33">
        <v>0</v>
      </c>
      <c r="C24" s="25">
        <f>ROUND($C$14*B24,2)</f>
        <v>0</v>
      </c>
    </row>
    <row r="25" spans="1:5">
      <c r="A25" s="23" t="s">
        <v>10</v>
      </c>
      <c r="B25" s="33">
        <v>2.5000000000000001E-2</v>
      </c>
      <c r="C25" s="25">
        <f t="shared" si="0"/>
        <v>66.72</v>
      </c>
    </row>
    <row r="26" spans="1:5" ht="25.5">
      <c r="A26" s="23" t="s">
        <v>11</v>
      </c>
      <c r="B26" s="33">
        <v>0.03</v>
      </c>
      <c r="C26" s="25">
        <f t="shared" si="0"/>
        <v>80.069999999999993</v>
      </c>
    </row>
    <row r="27" spans="1:5" s="22" customFormat="1">
      <c r="A27" s="29" t="s">
        <v>12</v>
      </c>
      <c r="B27" s="34">
        <f>SUM(B18:B26)</f>
        <v>0.3680000000000001</v>
      </c>
      <c r="C27" s="31">
        <f>SUM(C18:C26)</f>
        <v>982.17000000000007</v>
      </c>
    </row>
    <row r="28" spans="1:5" s="17" customFormat="1" ht="8.25">
      <c r="A28" s="28"/>
    </row>
    <row r="29" spans="1:5" s="22" customFormat="1">
      <c r="A29" s="29" t="s">
        <v>13</v>
      </c>
      <c r="B29" s="30"/>
      <c r="C29" s="30"/>
    </row>
    <row r="30" spans="1:5">
      <c r="A30" s="32" t="s">
        <v>32</v>
      </c>
      <c r="B30" s="33">
        <v>0</v>
      </c>
      <c r="C30" s="25">
        <f t="shared" ref="C30:C39" si="1">ROUND($C$14*B30,2)</f>
        <v>0</v>
      </c>
    </row>
    <row r="31" spans="1:5">
      <c r="A31" s="32" t="s">
        <v>33</v>
      </c>
      <c r="B31" s="33">
        <v>0</v>
      </c>
      <c r="C31" s="25">
        <f>ROUND($C$14*B31,2)</f>
        <v>0</v>
      </c>
    </row>
    <row r="32" spans="1:5">
      <c r="A32" s="32" t="s">
        <v>71</v>
      </c>
      <c r="B32" s="33">
        <v>8.3299999999999999E-2</v>
      </c>
      <c r="C32" s="25">
        <f>ROUND($C$14*B32,2)</f>
        <v>222.33</v>
      </c>
      <c r="E32" s="35"/>
    </row>
    <row r="33" spans="1:5">
      <c r="A33" s="32" t="s">
        <v>72</v>
      </c>
      <c r="B33" s="33">
        <v>6.4699999999999994E-2</v>
      </c>
      <c r="C33" s="25">
        <f t="shared" si="1"/>
        <v>172.68</v>
      </c>
      <c r="E33" s="36"/>
    </row>
    <row r="34" spans="1:5">
      <c r="A34" s="32" t="s">
        <v>73</v>
      </c>
      <c r="B34" s="33">
        <v>2.9999999999999997E-4</v>
      </c>
      <c r="C34" s="25">
        <f t="shared" si="1"/>
        <v>0.8</v>
      </c>
    </row>
    <row r="35" spans="1:5">
      <c r="A35" s="32" t="s">
        <v>74</v>
      </c>
      <c r="B35" s="33">
        <v>6.7000000000000002E-3</v>
      </c>
      <c r="C35" s="25">
        <f t="shared" si="1"/>
        <v>17.88</v>
      </c>
    </row>
    <row r="36" spans="1:5">
      <c r="A36" s="32" t="s">
        <v>75</v>
      </c>
      <c r="B36" s="33">
        <v>5.9999999999999995E-4</v>
      </c>
      <c r="C36" s="25">
        <f>ROUND($C$14*B36,2)</f>
        <v>1.6</v>
      </c>
      <c r="E36" s="37"/>
    </row>
    <row r="37" spans="1:5">
      <c r="A37" s="32" t="s">
        <v>76</v>
      </c>
      <c r="B37" s="33">
        <v>8.0000000000000004E-4</v>
      </c>
      <c r="C37" s="25">
        <f t="shared" si="1"/>
        <v>2.14</v>
      </c>
    </row>
    <row r="38" spans="1:5">
      <c r="A38" s="32" t="s">
        <v>77</v>
      </c>
      <c r="B38" s="33">
        <v>5.5999999999999999E-3</v>
      </c>
      <c r="C38" s="25">
        <f>ROUND($C$14*B38,2)</f>
        <v>14.95</v>
      </c>
      <c r="E38" s="36"/>
    </row>
    <row r="39" spans="1:5">
      <c r="A39" s="32" t="s">
        <v>38</v>
      </c>
      <c r="B39" s="33">
        <v>0</v>
      </c>
      <c r="C39" s="25">
        <f t="shared" si="1"/>
        <v>0</v>
      </c>
    </row>
    <row r="40" spans="1:5" s="22" customFormat="1">
      <c r="A40" s="29" t="s">
        <v>14</v>
      </c>
      <c r="B40" s="34">
        <f>SUM(B30:B39)</f>
        <v>0.16199999999999998</v>
      </c>
      <c r="C40" s="31">
        <f>SUM(C30:C39)</f>
        <v>432.38</v>
      </c>
    </row>
    <row r="41" spans="1:5" s="17" customFormat="1" ht="8.25">
      <c r="A41" s="28"/>
    </row>
    <row r="42" spans="1:5" s="22" customFormat="1" ht="12.75" customHeight="1">
      <c r="A42" s="29" t="s">
        <v>15</v>
      </c>
      <c r="B42" s="30"/>
      <c r="C42" s="30"/>
    </row>
    <row r="43" spans="1:5">
      <c r="A43" s="32" t="s">
        <v>78</v>
      </c>
      <c r="B43" s="33">
        <v>8.9999999999999998E-4</v>
      </c>
      <c r="C43" s="25">
        <f>ROUND($C$14*B43,2)</f>
        <v>2.4</v>
      </c>
      <c r="E43" s="80"/>
    </row>
    <row r="44" spans="1:5">
      <c r="A44" s="32" t="s">
        <v>79</v>
      </c>
      <c r="B44" s="33">
        <v>4.0300000000000002E-2</v>
      </c>
      <c r="C44" s="25">
        <f>ROUND($C$14*B44,2)</f>
        <v>107.56</v>
      </c>
    </row>
    <row r="45" spans="1:5">
      <c r="A45" s="32" t="s">
        <v>80</v>
      </c>
      <c r="B45" s="33">
        <v>4.07E-2</v>
      </c>
      <c r="C45" s="25">
        <f>ROUND($C$14*B45,2)</f>
        <v>108.63</v>
      </c>
    </row>
    <row r="46" spans="1:5">
      <c r="A46" s="32" t="s">
        <v>81</v>
      </c>
      <c r="B46" s="33">
        <v>3.0200000000000001E-2</v>
      </c>
      <c r="C46" s="25">
        <f>ROUND($C$14*B46,2)</f>
        <v>80.599999999999994</v>
      </c>
    </row>
    <row r="47" spans="1:5">
      <c r="A47" s="32" t="s">
        <v>82</v>
      </c>
      <c r="B47" s="33">
        <v>3.3999999999999998E-3</v>
      </c>
      <c r="C47" s="25">
        <f>ROUND($C$14*B47,2)</f>
        <v>9.07</v>
      </c>
    </row>
    <row r="48" spans="1:5" s="22" customFormat="1">
      <c r="A48" s="29" t="s">
        <v>44</v>
      </c>
      <c r="B48" s="34">
        <f>SUM(B43:B47)</f>
        <v>0.11550000000000001</v>
      </c>
      <c r="C48" s="31">
        <f>SUM(C43:C47)</f>
        <v>308.26</v>
      </c>
    </row>
    <row r="49" spans="1:6" s="17" customFormat="1" ht="8.25">
      <c r="A49" s="28"/>
    </row>
    <row r="50" spans="1:6" s="22" customFormat="1">
      <c r="A50" s="29" t="s">
        <v>40</v>
      </c>
      <c r="B50" s="34"/>
      <c r="C50" s="31"/>
    </row>
    <row r="51" spans="1:6">
      <c r="A51" s="32" t="s">
        <v>41</v>
      </c>
      <c r="B51" s="33">
        <v>5.96E-2</v>
      </c>
      <c r="C51" s="25">
        <f>ROUND($C$14*B51,2)</f>
        <v>159.07</v>
      </c>
    </row>
    <row r="52" spans="1:6" ht="25.5">
      <c r="A52" s="32" t="s">
        <v>47</v>
      </c>
      <c r="B52" s="33">
        <v>3.5999999999999999E-3</v>
      </c>
      <c r="C52" s="25">
        <f>ROUND($C$14*B52,2)</f>
        <v>9.61</v>
      </c>
    </row>
    <row r="53" spans="1:6" s="22" customFormat="1">
      <c r="A53" s="29" t="s">
        <v>43</v>
      </c>
      <c r="B53" s="34">
        <f>SUM(B51:B52)</f>
        <v>6.3200000000000006E-2</v>
      </c>
      <c r="C53" s="31">
        <f>SUM(C51:C52)</f>
        <v>168.68</v>
      </c>
    </row>
    <row r="54" spans="1:6" s="22" customFormat="1">
      <c r="A54" s="29" t="s">
        <v>16</v>
      </c>
      <c r="B54" s="34">
        <f>B27+B40+B48+B53</f>
        <v>0.70870000000000011</v>
      </c>
      <c r="C54" s="31">
        <f>C27+C40+C48+C53</f>
        <v>1891.4900000000002</v>
      </c>
    </row>
    <row r="55" spans="1:6" s="17" customFormat="1" ht="8.25">
      <c r="A55" s="28"/>
    </row>
    <row r="56" spans="1:6" s="22" customFormat="1">
      <c r="A56" s="29" t="s">
        <v>17</v>
      </c>
      <c r="B56" s="30"/>
      <c r="C56" s="30"/>
    </row>
    <row r="57" spans="1:6">
      <c r="A57" s="32" t="s">
        <v>220</v>
      </c>
      <c r="B57" s="33">
        <f>ROUND(C57/$C$14,4)</f>
        <v>0.16189999999999999</v>
      </c>
      <c r="C57" s="25">
        <v>432.19</v>
      </c>
      <c r="D57" s="163">
        <f>C57/E57</f>
        <v>19.645</v>
      </c>
      <c r="E57" s="163">
        <v>22</v>
      </c>
      <c r="F57" s="18">
        <f>D57*E57</f>
        <v>432.19</v>
      </c>
    </row>
    <row r="58" spans="1:6">
      <c r="A58" s="32" t="s">
        <v>207</v>
      </c>
      <c r="B58" s="33">
        <f>ROUND(C58/$C$14,4)</f>
        <v>1.6400000000000001E-2</v>
      </c>
      <c r="C58" s="25">
        <f>E58</f>
        <v>43.76</v>
      </c>
      <c r="D58" s="81">
        <v>175.02</v>
      </c>
      <c r="E58" s="18">
        <f>ROUND(D58*3/12,2)</f>
        <v>43.76</v>
      </c>
    </row>
    <row r="59" spans="1:6">
      <c r="A59" s="32" t="s">
        <v>147</v>
      </c>
      <c r="B59" s="33">
        <f>ROUND(C59/$C$14,4)</f>
        <v>6.59E-2</v>
      </c>
      <c r="C59" s="25">
        <f>ROUND(D59*E59*F59,2)</f>
        <v>176</v>
      </c>
      <c r="D59" s="18">
        <v>4</v>
      </c>
      <c r="E59" s="78">
        <f>E57</f>
        <v>22</v>
      </c>
      <c r="F59" s="18">
        <v>2</v>
      </c>
    </row>
    <row r="60" spans="1:6">
      <c r="A60" s="32" t="s">
        <v>124</v>
      </c>
      <c r="B60" s="33">
        <f>-6%</f>
        <v>-0.06</v>
      </c>
      <c r="C60" s="161">
        <f>ROUND($C$14*B60,2)</f>
        <v>-160.13999999999999</v>
      </c>
    </row>
    <row r="61" spans="1:6">
      <c r="A61" s="32" t="s">
        <v>137</v>
      </c>
      <c r="B61" s="33">
        <f>ROUND(C61/$C$14,4)</f>
        <v>5.4000000000000003E-3</v>
      </c>
      <c r="C61" s="25">
        <f>ROUND(D61*E61,2)</f>
        <v>14.3</v>
      </c>
      <c r="D61" s="18">
        <f>ROUND(220/12,2)</f>
        <v>18.329999999999998</v>
      </c>
      <c r="E61" s="79">
        <v>0.78</v>
      </c>
    </row>
    <row r="62" spans="1:6">
      <c r="A62" s="32" t="s">
        <v>138</v>
      </c>
      <c r="B62" s="33">
        <f>ROUND(C62/$C$14,4)</f>
        <v>7.3000000000000001E-3</v>
      </c>
      <c r="C62" s="25">
        <f>ROUND(D62*E62,2)</f>
        <v>19.61</v>
      </c>
      <c r="D62" s="18">
        <f>ROUND(220/12,2)</f>
        <v>18.329999999999998</v>
      </c>
      <c r="E62" s="79">
        <v>1.07</v>
      </c>
    </row>
    <row r="63" spans="1:6">
      <c r="A63" s="32" t="s">
        <v>202</v>
      </c>
      <c r="B63" s="33">
        <f>ROUND(C63/$C$14,4)</f>
        <v>4.4000000000000003E-3</v>
      </c>
      <c r="C63" s="25">
        <v>11.8</v>
      </c>
    </row>
    <row r="64" spans="1:6">
      <c r="A64" s="32" t="s">
        <v>126</v>
      </c>
      <c r="B64" s="33">
        <v>0</v>
      </c>
      <c r="C64" s="25">
        <f>ROUND($C$14*B64,2)</f>
        <v>0</v>
      </c>
    </row>
    <row r="65" spans="1:5">
      <c r="A65" s="29" t="s">
        <v>18</v>
      </c>
      <c r="B65" s="33">
        <f>SUM(B57:B64)</f>
        <v>0.20129999999999995</v>
      </c>
      <c r="C65" s="31">
        <f>SUM(C57:C64)</f>
        <v>537.52</v>
      </c>
    </row>
    <row r="66" spans="1:5" s="17" customFormat="1" ht="8.25">
      <c r="A66" s="28"/>
    </row>
    <row r="67" spans="1:5" s="22" customFormat="1">
      <c r="A67" s="29" t="s">
        <v>19</v>
      </c>
      <c r="B67" s="30"/>
      <c r="C67" s="31">
        <f>C14+C54+C65</f>
        <v>5097.9799999999996</v>
      </c>
    </row>
    <row r="68" spans="1:5" s="17" customFormat="1" ht="8.25">
      <c r="A68" s="28"/>
    </row>
    <row r="69" spans="1:5" s="22" customFormat="1">
      <c r="A69" s="29" t="s">
        <v>20</v>
      </c>
      <c r="B69" s="30"/>
      <c r="C69" s="30"/>
    </row>
    <row r="70" spans="1:5">
      <c r="A70" s="32" t="s">
        <v>48</v>
      </c>
      <c r="B70" s="33">
        <v>0.1</v>
      </c>
      <c r="C70" s="25">
        <f>ROUND(($C$14+$C$65)*B70,2)</f>
        <v>320.64999999999998</v>
      </c>
    </row>
    <row r="71" spans="1:5">
      <c r="A71" s="32" t="s">
        <v>49</v>
      </c>
      <c r="B71" s="33">
        <v>0.05</v>
      </c>
      <c r="C71" s="25">
        <f>ROUND(($C$14+$C$65)*B71,2)</f>
        <v>160.32</v>
      </c>
    </row>
    <row r="72" spans="1:5">
      <c r="A72" s="29" t="s">
        <v>21</v>
      </c>
      <c r="B72" s="34">
        <f>SUM(B70:B71)</f>
        <v>0.15000000000000002</v>
      </c>
      <c r="C72" s="31">
        <f>SUM(C70:C71)</f>
        <v>480.96999999999997</v>
      </c>
    </row>
    <row r="73" spans="1:5" s="17" customFormat="1" ht="8.25">
      <c r="A73" s="28"/>
    </row>
    <row r="74" spans="1:5" s="22" customFormat="1">
      <c r="A74" s="29" t="s">
        <v>22</v>
      </c>
      <c r="B74" s="30"/>
      <c r="C74" s="30"/>
    </row>
    <row r="75" spans="1:5">
      <c r="A75" s="23" t="s">
        <v>23</v>
      </c>
      <c r="B75" s="33">
        <v>0.05</v>
      </c>
      <c r="C75" s="25">
        <f>ROUND(((($C$67+$C$72)/(1-($B$78)))-($C$67+$C$72))*(B75/$B$78),2)</f>
        <v>305.36</v>
      </c>
      <c r="D75" s="38"/>
    </row>
    <row r="76" spans="1:5">
      <c r="A76" s="23" t="s">
        <v>24</v>
      </c>
      <c r="B76" s="33">
        <v>0.03</v>
      </c>
      <c r="C76" s="25">
        <f>ROUND(((($C$67+$C$72)/(1-($B$78)))-($C$67+$C$72))*(B76/$B$78),2)</f>
        <v>183.22</v>
      </c>
    </row>
    <row r="77" spans="1:5">
      <c r="A77" s="23" t="s">
        <v>25</v>
      </c>
      <c r="B77" s="33">
        <v>6.4999999999999997E-3</v>
      </c>
      <c r="C77" s="25">
        <f>ROUND(((($C$67+$C$72)/(1-($B$78)))-($C$67+$C$72))*(B77/$B$78),2)</f>
        <v>39.700000000000003</v>
      </c>
    </row>
    <row r="78" spans="1:5" s="22" customFormat="1">
      <c r="A78" s="29" t="s">
        <v>26</v>
      </c>
      <c r="B78" s="34">
        <f>SUM(B75:B77)</f>
        <v>8.6500000000000007E-2</v>
      </c>
      <c r="C78" s="31">
        <f>SUM(C75:C77)</f>
        <v>528.28000000000009</v>
      </c>
    </row>
    <row r="79" spans="1:5" s="17" customFormat="1">
      <c r="A79" s="28"/>
      <c r="D79" s="18"/>
      <c r="E79" s="18"/>
    </row>
    <row r="80" spans="1:5" s="22" customFormat="1">
      <c r="A80" s="29" t="s">
        <v>104</v>
      </c>
      <c r="B80" s="30"/>
      <c r="C80" s="31">
        <f>C67+C72+C78</f>
        <v>6107.23</v>
      </c>
      <c r="D80" s="18"/>
      <c r="E80" s="18"/>
    </row>
    <row r="81" spans="1:5" s="43" customFormat="1" ht="7.5" customHeight="1">
      <c r="A81" s="40"/>
      <c r="B81" s="41"/>
      <c r="C81" s="42"/>
      <c r="D81" s="22"/>
      <c r="E81" s="22"/>
    </row>
    <row r="82" spans="1:5" s="22" customFormat="1" ht="8.25" customHeight="1">
      <c r="A82" s="75"/>
      <c r="B82" s="76"/>
      <c r="C82" s="77"/>
    </row>
    <row r="83" spans="1:5" s="22" customFormat="1">
      <c r="A83" s="162" t="s">
        <v>203</v>
      </c>
      <c r="B83" s="162"/>
      <c r="C83" s="31">
        <v>35.270000000000003</v>
      </c>
    </row>
    <row r="84" spans="1:5">
      <c r="A84" s="213"/>
      <c r="B84" s="213"/>
      <c r="C84" s="213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77" sqref="E77"/>
    </sheetView>
  </sheetViews>
  <sheetFormatPr defaultRowHeight="12.75"/>
  <cols>
    <col min="1" max="1" width="85.42578125" style="18" customWidth="1"/>
    <col min="2" max="2" width="10" style="18" customWidth="1"/>
    <col min="3" max="3" width="13.7109375" style="18" bestFit="1" customWidth="1"/>
    <col min="4" max="4" width="9.140625" style="18"/>
    <col min="5" max="5" width="16.85546875" style="18" bestFit="1" customWidth="1"/>
    <col min="6" max="6" width="7.7109375" style="18" customWidth="1"/>
    <col min="7" max="16384" width="9.140625" style="18"/>
  </cols>
  <sheetData>
    <row r="1" spans="1:6" s="17" customFormat="1">
      <c r="A1" s="128"/>
      <c r="B1" s="128"/>
      <c r="C1" s="128"/>
      <c r="E1" s="18"/>
      <c r="F1" s="18"/>
    </row>
    <row r="2" spans="1:6" s="17" customFormat="1" ht="18.75">
      <c r="A2" s="212" t="s">
        <v>46</v>
      </c>
      <c r="B2" s="212"/>
      <c r="C2" s="212"/>
      <c r="E2" s="18"/>
      <c r="F2" s="18"/>
    </row>
    <row r="3" spans="1:6" s="17" customFormat="1" ht="18.75">
      <c r="A3" s="212" t="s">
        <v>103</v>
      </c>
      <c r="B3" s="212"/>
      <c r="C3" s="212"/>
      <c r="E3" s="18"/>
      <c r="F3" s="18"/>
    </row>
    <row r="4" spans="1:6" s="17" customFormat="1" ht="8.25">
      <c r="A4" s="19"/>
      <c r="B4" s="19"/>
      <c r="C4" s="19"/>
    </row>
    <row r="5" spans="1:6">
      <c r="A5" s="213" t="s">
        <v>60</v>
      </c>
      <c r="B5" s="213"/>
      <c r="C5" s="213"/>
    </row>
    <row r="6" spans="1:6">
      <c r="A6" s="213" t="s">
        <v>212</v>
      </c>
      <c r="B6" s="213"/>
      <c r="C6" s="213"/>
    </row>
    <row r="7" spans="1:6" s="17" customFormat="1" ht="8.25"/>
    <row r="8" spans="1:6" s="22" customFormat="1">
      <c r="A8" s="20" t="s">
        <v>2</v>
      </c>
      <c r="B8" s="21"/>
      <c r="C8" s="21"/>
    </row>
    <row r="9" spans="1:6" s="26" customFormat="1">
      <c r="A9" s="32" t="s">
        <v>219</v>
      </c>
      <c r="B9" s="24"/>
      <c r="C9" s="25">
        <v>2668.97</v>
      </c>
      <c r="E9" s="27"/>
    </row>
    <row r="10" spans="1:6" s="17" customFormat="1" ht="8.25">
      <c r="A10" s="28"/>
    </row>
    <row r="11" spans="1:6" s="22" customFormat="1">
      <c r="A11" s="29" t="s">
        <v>3</v>
      </c>
      <c r="B11" s="30"/>
      <c r="C11" s="30"/>
    </row>
    <row r="12" spans="1:6" s="22" customFormat="1">
      <c r="A12" s="29" t="s">
        <v>4</v>
      </c>
      <c r="B12" s="30"/>
      <c r="C12" s="30"/>
    </row>
    <row r="13" spans="1:6">
      <c r="A13" s="23" t="s">
        <v>5</v>
      </c>
      <c r="B13" s="24"/>
      <c r="C13" s="25">
        <f>C9</f>
        <v>2668.97</v>
      </c>
    </row>
    <row r="14" spans="1:6" s="22" customFormat="1">
      <c r="A14" s="29" t="s">
        <v>6</v>
      </c>
      <c r="B14" s="30"/>
      <c r="C14" s="31">
        <f>C13</f>
        <v>2668.97</v>
      </c>
    </row>
    <row r="15" spans="1:6" s="17" customFormat="1" ht="8.25">
      <c r="A15" s="28"/>
    </row>
    <row r="16" spans="1:6" s="22" customFormat="1">
      <c r="A16" s="29" t="s">
        <v>7</v>
      </c>
      <c r="B16" s="30"/>
      <c r="C16" s="30"/>
    </row>
    <row r="17" spans="1:5" s="22" customFormat="1">
      <c r="A17" s="29" t="s">
        <v>8</v>
      </c>
      <c r="B17" s="30"/>
      <c r="C17" s="30"/>
    </row>
    <row r="18" spans="1:5">
      <c r="A18" s="32" t="s">
        <v>45</v>
      </c>
      <c r="B18" s="33">
        <v>0.2</v>
      </c>
      <c r="C18" s="25">
        <f t="shared" ref="C18:C26" si="0">ROUND($C$14*B18,2)</f>
        <v>533.79</v>
      </c>
    </row>
    <row r="19" spans="1:5">
      <c r="A19" s="23" t="s">
        <v>9</v>
      </c>
      <c r="B19" s="33">
        <v>0.08</v>
      </c>
      <c r="C19" s="25">
        <f t="shared" si="0"/>
        <v>213.52</v>
      </c>
    </row>
    <row r="20" spans="1:5">
      <c r="A20" s="32" t="s">
        <v>34</v>
      </c>
      <c r="B20" s="33">
        <v>1.4999999999999999E-2</v>
      </c>
      <c r="C20" s="25">
        <f t="shared" si="0"/>
        <v>40.03</v>
      </c>
    </row>
    <row r="21" spans="1:5">
      <c r="A21" s="32" t="s">
        <v>35</v>
      </c>
      <c r="B21" s="33">
        <v>0.01</v>
      </c>
      <c r="C21" s="25">
        <f t="shared" si="0"/>
        <v>26.69</v>
      </c>
    </row>
    <row r="22" spans="1:5">
      <c r="A22" s="32" t="s">
        <v>36</v>
      </c>
      <c r="B22" s="33">
        <v>2E-3</v>
      </c>
      <c r="C22" s="25">
        <f t="shared" si="0"/>
        <v>5.34</v>
      </c>
    </row>
    <row r="23" spans="1:5">
      <c r="A23" s="32" t="s">
        <v>37</v>
      </c>
      <c r="B23" s="33">
        <v>6.0000000000000001E-3</v>
      </c>
      <c r="C23" s="25">
        <f t="shared" si="0"/>
        <v>16.010000000000002</v>
      </c>
    </row>
    <row r="24" spans="1:5">
      <c r="A24" s="32" t="s">
        <v>39</v>
      </c>
      <c r="B24" s="33">
        <v>0</v>
      </c>
      <c r="C24" s="25">
        <f>ROUND($C$14*B24,2)</f>
        <v>0</v>
      </c>
    </row>
    <row r="25" spans="1:5">
      <c r="A25" s="23" t="s">
        <v>10</v>
      </c>
      <c r="B25" s="33">
        <v>2.5000000000000001E-2</v>
      </c>
      <c r="C25" s="25">
        <f t="shared" si="0"/>
        <v>66.72</v>
      </c>
    </row>
    <row r="26" spans="1:5" ht="25.5">
      <c r="A26" s="23" t="s">
        <v>11</v>
      </c>
      <c r="B26" s="33">
        <v>0.03</v>
      </c>
      <c r="C26" s="25">
        <f t="shared" si="0"/>
        <v>80.069999999999993</v>
      </c>
    </row>
    <row r="27" spans="1:5" s="22" customFormat="1">
      <c r="A27" s="29" t="s">
        <v>12</v>
      </c>
      <c r="B27" s="34">
        <f>SUM(B18:B26)</f>
        <v>0.3680000000000001</v>
      </c>
      <c r="C27" s="31">
        <f>SUM(C18:C26)</f>
        <v>982.17000000000007</v>
      </c>
    </row>
    <row r="28" spans="1:5" s="17" customFormat="1" ht="8.25">
      <c r="A28" s="28"/>
    </row>
    <row r="29" spans="1:5" s="22" customFormat="1">
      <c r="A29" s="29" t="s">
        <v>13</v>
      </c>
      <c r="B29" s="30"/>
      <c r="C29" s="30"/>
    </row>
    <row r="30" spans="1:5">
      <c r="A30" s="32" t="s">
        <v>32</v>
      </c>
      <c r="B30" s="33">
        <v>0</v>
      </c>
      <c r="C30" s="25">
        <f t="shared" ref="C30:C39" si="1">ROUND($C$14*B30,2)</f>
        <v>0</v>
      </c>
    </row>
    <row r="31" spans="1:5">
      <c r="A31" s="32" t="s">
        <v>33</v>
      </c>
      <c r="B31" s="33">
        <v>0</v>
      </c>
      <c r="C31" s="25">
        <f>ROUND($C$14*B31,2)</f>
        <v>0</v>
      </c>
    </row>
    <row r="32" spans="1:5">
      <c r="A32" s="32" t="s">
        <v>71</v>
      </c>
      <c r="B32" s="33">
        <v>8.3299999999999999E-2</v>
      </c>
      <c r="C32" s="25">
        <f>ROUND($C$14*B32,2)</f>
        <v>222.33</v>
      </c>
      <c r="E32" s="35"/>
    </row>
    <row r="33" spans="1:5">
      <c r="A33" s="32" t="s">
        <v>72</v>
      </c>
      <c r="B33" s="33">
        <v>6.4699999999999994E-2</v>
      </c>
      <c r="C33" s="25">
        <f t="shared" si="1"/>
        <v>172.68</v>
      </c>
      <c r="E33" s="36"/>
    </row>
    <row r="34" spans="1:5">
      <c r="A34" s="32" t="s">
        <v>73</v>
      </c>
      <c r="B34" s="33">
        <v>2.9999999999999997E-4</v>
      </c>
      <c r="C34" s="25">
        <f t="shared" si="1"/>
        <v>0.8</v>
      </c>
    </row>
    <row r="35" spans="1:5">
      <c r="A35" s="32" t="s">
        <v>74</v>
      </c>
      <c r="B35" s="33">
        <v>6.7000000000000002E-3</v>
      </c>
      <c r="C35" s="25">
        <f t="shared" si="1"/>
        <v>17.88</v>
      </c>
    </row>
    <row r="36" spans="1:5">
      <c r="A36" s="32" t="s">
        <v>75</v>
      </c>
      <c r="B36" s="33">
        <v>5.9999999999999995E-4</v>
      </c>
      <c r="C36" s="25">
        <f>ROUND($C$14*B36,2)</f>
        <v>1.6</v>
      </c>
      <c r="E36" s="37"/>
    </row>
    <row r="37" spans="1:5">
      <c r="A37" s="32" t="s">
        <v>76</v>
      </c>
      <c r="B37" s="33">
        <v>8.0000000000000004E-4</v>
      </c>
      <c r="C37" s="25">
        <f t="shared" si="1"/>
        <v>2.14</v>
      </c>
    </row>
    <row r="38" spans="1:5">
      <c r="A38" s="32" t="s">
        <v>77</v>
      </c>
      <c r="B38" s="33">
        <v>5.5999999999999999E-3</v>
      </c>
      <c r="C38" s="25">
        <f>ROUND($C$14*B38,2)</f>
        <v>14.95</v>
      </c>
      <c r="E38" s="36"/>
    </row>
    <row r="39" spans="1:5">
      <c r="A39" s="32" t="s">
        <v>38</v>
      </c>
      <c r="B39" s="33">
        <v>0</v>
      </c>
      <c r="C39" s="25">
        <f t="shared" si="1"/>
        <v>0</v>
      </c>
    </row>
    <row r="40" spans="1:5" s="22" customFormat="1">
      <c r="A40" s="29" t="s">
        <v>14</v>
      </c>
      <c r="B40" s="34">
        <f>SUM(B30:B39)</f>
        <v>0.16199999999999998</v>
      </c>
      <c r="C40" s="31">
        <f>SUM(C30:C39)</f>
        <v>432.38</v>
      </c>
    </row>
    <row r="41" spans="1:5" s="17" customFormat="1" ht="8.25">
      <c r="A41" s="28"/>
    </row>
    <row r="42" spans="1:5" s="22" customFormat="1" ht="12.75" customHeight="1">
      <c r="A42" s="29" t="s">
        <v>15</v>
      </c>
      <c r="B42" s="30"/>
      <c r="C42" s="30"/>
    </row>
    <row r="43" spans="1:5">
      <c r="A43" s="32" t="s">
        <v>78</v>
      </c>
      <c r="B43" s="33">
        <v>8.9999999999999998E-4</v>
      </c>
      <c r="C43" s="25">
        <f>ROUND($C$14*B43,2)</f>
        <v>2.4</v>
      </c>
      <c r="E43" s="80"/>
    </row>
    <row r="44" spans="1:5">
      <c r="A44" s="32" t="s">
        <v>79</v>
      </c>
      <c r="B44" s="33">
        <v>4.0300000000000002E-2</v>
      </c>
      <c r="C44" s="25">
        <f>ROUND($C$14*B44,2)</f>
        <v>107.56</v>
      </c>
    </row>
    <row r="45" spans="1:5">
      <c r="A45" s="32" t="s">
        <v>80</v>
      </c>
      <c r="B45" s="33">
        <v>4.07E-2</v>
      </c>
      <c r="C45" s="25">
        <f>ROUND($C$14*B45,2)</f>
        <v>108.63</v>
      </c>
    </row>
    <row r="46" spans="1:5">
      <c r="A46" s="32" t="s">
        <v>81</v>
      </c>
      <c r="B46" s="33">
        <v>3.0200000000000001E-2</v>
      </c>
      <c r="C46" s="25">
        <f>ROUND($C$14*B46,2)</f>
        <v>80.599999999999994</v>
      </c>
    </row>
    <row r="47" spans="1:5">
      <c r="A47" s="32" t="s">
        <v>82</v>
      </c>
      <c r="B47" s="33">
        <v>3.3999999999999998E-3</v>
      </c>
      <c r="C47" s="25">
        <f>ROUND($C$14*B47,2)</f>
        <v>9.07</v>
      </c>
    </row>
    <row r="48" spans="1:5" s="22" customFormat="1">
      <c r="A48" s="29" t="s">
        <v>44</v>
      </c>
      <c r="B48" s="34">
        <f>SUM(B43:B47)</f>
        <v>0.11550000000000001</v>
      </c>
      <c r="C48" s="31">
        <f>SUM(C43:C47)</f>
        <v>308.26</v>
      </c>
    </row>
    <row r="49" spans="1:6" s="17" customFormat="1" ht="8.25">
      <c r="A49" s="28"/>
    </row>
    <row r="50" spans="1:6" s="22" customFormat="1">
      <c r="A50" s="29" t="s">
        <v>40</v>
      </c>
      <c r="B50" s="34"/>
      <c r="C50" s="31"/>
    </row>
    <row r="51" spans="1:6">
      <c r="A51" s="32" t="s">
        <v>41</v>
      </c>
      <c r="B51" s="33">
        <v>5.96E-2</v>
      </c>
      <c r="C51" s="25">
        <f>ROUND($C$14*B51,2)</f>
        <v>159.07</v>
      </c>
    </row>
    <row r="52" spans="1:6" ht="25.5">
      <c r="A52" s="32" t="s">
        <v>47</v>
      </c>
      <c r="B52" s="33">
        <v>3.5999999999999999E-3</v>
      </c>
      <c r="C52" s="25">
        <f>ROUND($C$14*B52,2)</f>
        <v>9.61</v>
      </c>
    </row>
    <row r="53" spans="1:6" s="22" customFormat="1">
      <c r="A53" s="29" t="s">
        <v>43</v>
      </c>
      <c r="B53" s="34">
        <f>SUM(B51:B52)</f>
        <v>6.3200000000000006E-2</v>
      </c>
      <c r="C53" s="31">
        <f>SUM(C51:C52)</f>
        <v>168.68</v>
      </c>
    </row>
    <row r="54" spans="1:6" s="22" customFormat="1">
      <c r="A54" s="29" t="s">
        <v>16</v>
      </c>
      <c r="B54" s="34">
        <f>B27+B40+B48+B53</f>
        <v>0.70870000000000011</v>
      </c>
      <c r="C54" s="31">
        <f>C27+C40+C48+C53</f>
        <v>1891.4900000000002</v>
      </c>
    </row>
    <row r="55" spans="1:6" s="17" customFormat="1" ht="8.25">
      <c r="A55" s="28"/>
    </row>
    <row r="56" spans="1:6" s="22" customFormat="1">
      <c r="A56" s="29" t="s">
        <v>17</v>
      </c>
      <c r="B56" s="30"/>
      <c r="C56" s="30"/>
    </row>
    <row r="57" spans="1:6">
      <c r="A57" s="32" t="s">
        <v>220</v>
      </c>
      <c r="B57" s="33">
        <f>ROUND(C57/$C$14,4)</f>
        <v>0.16189999999999999</v>
      </c>
      <c r="C57" s="25">
        <v>432.19</v>
      </c>
      <c r="D57" s="163">
        <f>C57/E57</f>
        <v>19.645</v>
      </c>
      <c r="E57" s="163">
        <v>22</v>
      </c>
      <c r="F57" s="18">
        <f>D57*E57</f>
        <v>432.19</v>
      </c>
    </row>
    <row r="58" spans="1:6">
      <c r="A58" s="32" t="s">
        <v>207</v>
      </c>
      <c r="B58" s="33">
        <f>ROUND(C58/$C$14,4)</f>
        <v>1.6400000000000001E-2</v>
      </c>
      <c r="C58" s="25">
        <f>E58</f>
        <v>43.76</v>
      </c>
      <c r="D58" s="81">
        <v>175.02</v>
      </c>
      <c r="E58" s="18">
        <f>ROUND(D58*3/12,2)</f>
        <v>43.76</v>
      </c>
    </row>
    <row r="59" spans="1:6">
      <c r="A59" s="32" t="s">
        <v>147</v>
      </c>
      <c r="B59" s="33">
        <f>ROUND(C59/$C$14,4)</f>
        <v>6.59E-2</v>
      </c>
      <c r="C59" s="25">
        <f>ROUND(D59*E59*F59,2)</f>
        <v>176</v>
      </c>
      <c r="D59" s="18">
        <v>4</v>
      </c>
      <c r="E59" s="78">
        <f>E57</f>
        <v>22</v>
      </c>
      <c r="F59" s="18">
        <v>2</v>
      </c>
    </row>
    <row r="60" spans="1:6">
      <c r="A60" s="32" t="s">
        <v>124</v>
      </c>
      <c r="B60" s="33">
        <f>-6%</f>
        <v>-0.06</v>
      </c>
      <c r="C60" s="161">
        <f>ROUND($C$14*B60,2)</f>
        <v>-160.13999999999999</v>
      </c>
    </row>
    <row r="61" spans="1:6">
      <c r="A61" s="32" t="s">
        <v>137</v>
      </c>
      <c r="B61" s="33">
        <f>ROUND(C61/$C$14,4)</f>
        <v>5.4000000000000003E-3</v>
      </c>
      <c r="C61" s="25">
        <f>ROUND(D61*E61,2)</f>
        <v>14.3</v>
      </c>
      <c r="D61" s="18">
        <f>ROUND(220/12,2)</f>
        <v>18.329999999999998</v>
      </c>
      <c r="E61" s="79">
        <v>0.78</v>
      </c>
    </row>
    <row r="62" spans="1:6">
      <c r="A62" s="32" t="s">
        <v>138</v>
      </c>
      <c r="B62" s="33">
        <f>ROUND(C62/$C$14,4)</f>
        <v>7.3000000000000001E-3</v>
      </c>
      <c r="C62" s="25">
        <f>ROUND(D62*E62,2)</f>
        <v>19.61</v>
      </c>
      <c r="D62" s="18">
        <f>ROUND(220/12,2)</f>
        <v>18.329999999999998</v>
      </c>
      <c r="E62" s="79">
        <v>1.07</v>
      </c>
    </row>
    <row r="63" spans="1:6">
      <c r="A63" s="32" t="s">
        <v>202</v>
      </c>
      <c r="B63" s="33">
        <f>ROUND(C63/$C$14,4)</f>
        <v>4.4000000000000003E-3</v>
      </c>
      <c r="C63" s="25">
        <v>11.8</v>
      </c>
    </row>
    <row r="64" spans="1:6">
      <c r="A64" s="32" t="s">
        <v>126</v>
      </c>
      <c r="B64" s="33">
        <v>0</v>
      </c>
      <c r="C64" s="25">
        <f>ROUND($C$14*B64,2)</f>
        <v>0</v>
      </c>
    </row>
    <row r="65" spans="1:5">
      <c r="A65" s="29" t="s">
        <v>18</v>
      </c>
      <c r="B65" s="33">
        <f>SUM(B57:B64)</f>
        <v>0.20129999999999995</v>
      </c>
      <c r="C65" s="31">
        <f>SUM(C57:C64)</f>
        <v>537.52</v>
      </c>
    </row>
    <row r="66" spans="1:5" s="17" customFormat="1" ht="8.25">
      <c r="A66" s="28"/>
    </row>
    <row r="67" spans="1:5" s="22" customFormat="1">
      <c r="A67" s="29" t="s">
        <v>19</v>
      </c>
      <c r="B67" s="30"/>
      <c r="C67" s="31">
        <f>C14+C54+C65</f>
        <v>5097.9799999999996</v>
      </c>
    </row>
    <row r="68" spans="1:5" s="17" customFormat="1" ht="8.25">
      <c r="A68" s="28"/>
    </row>
    <row r="69" spans="1:5" s="22" customFormat="1">
      <c r="A69" s="29" t="s">
        <v>20</v>
      </c>
      <c r="B69" s="30"/>
      <c r="C69" s="30"/>
    </row>
    <row r="70" spans="1:5">
      <c r="A70" s="32" t="s">
        <v>48</v>
      </c>
      <c r="B70" s="33">
        <v>0.1</v>
      </c>
      <c r="C70" s="25">
        <f>ROUND(($C$14+$C$65)*B70,2)</f>
        <v>320.64999999999998</v>
      </c>
    </row>
    <row r="71" spans="1:5">
      <c r="A71" s="32" t="s">
        <v>49</v>
      </c>
      <c r="B71" s="33">
        <v>0.05</v>
      </c>
      <c r="C71" s="25">
        <f>ROUND(($C$14+$C$65)*B71,2)</f>
        <v>160.32</v>
      </c>
    </row>
    <row r="72" spans="1:5">
      <c r="A72" s="29" t="s">
        <v>21</v>
      </c>
      <c r="B72" s="34">
        <f>SUM(B70:B71)</f>
        <v>0.15000000000000002</v>
      </c>
      <c r="C72" s="31">
        <f>SUM(C70:C71)</f>
        <v>480.96999999999997</v>
      </c>
    </row>
    <row r="73" spans="1:5" s="17" customFormat="1" ht="8.25">
      <c r="A73" s="28"/>
    </row>
    <row r="74" spans="1:5" s="22" customFormat="1">
      <c r="A74" s="29" t="s">
        <v>22</v>
      </c>
      <c r="B74" s="30"/>
      <c r="C74" s="30"/>
    </row>
    <row r="75" spans="1:5">
      <c r="A75" s="23" t="s">
        <v>23</v>
      </c>
      <c r="B75" s="33">
        <v>0.05</v>
      </c>
      <c r="C75" s="25">
        <f>ROUND(((($C$67+$C$72)/(1-($B$78)))-($C$67+$C$72))*(B75/$B$78),2)</f>
        <v>305.36</v>
      </c>
      <c r="D75" s="38"/>
    </row>
    <row r="76" spans="1:5">
      <c r="A76" s="23" t="s">
        <v>24</v>
      </c>
      <c r="B76" s="33">
        <v>0.03</v>
      </c>
      <c r="C76" s="25">
        <f>ROUND(((($C$67+$C$72)/(1-($B$78)))-($C$67+$C$72))*(B76/$B$78),2)</f>
        <v>183.22</v>
      </c>
    </row>
    <row r="77" spans="1:5">
      <c r="A77" s="23" t="s">
        <v>25</v>
      </c>
      <c r="B77" s="33">
        <v>6.4999999999999997E-3</v>
      </c>
      <c r="C77" s="25">
        <f>ROUND(((($C$67+$C$72)/(1-($B$78)))-($C$67+$C$72))*(B77/$B$78),2)</f>
        <v>39.700000000000003</v>
      </c>
    </row>
    <row r="78" spans="1:5" s="22" customFormat="1">
      <c r="A78" s="29" t="s">
        <v>26</v>
      </c>
      <c r="B78" s="34">
        <f>SUM(B75:B77)</f>
        <v>8.6500000000000007E-2</v>
      </c>
      <c r="C78" s="31">
        <f>SUM(C75:C77)</f>
        <v>528.28000000000009</v>
      </c>
    </row>
    <row r="79" spans="1:5" s="17" customFormat="1">
      <c r="A79" s="28"/>
      <c r="D79" s="18"/>
      <c r="E79" s="18"/>
    </row>
    <row r="80" spans="1:5" s="22" customFormat="1">
      <c r="A80" s="29" t="s">
        <v>111</v>
      </c>
      <c r="B80" s="30"/>
      <c r="C80" s="31">
        <f>C67+C72+C78</f>
        <v>6107.23</v>
      </c>
      <c r="D80" s="18"/>
      <c r="E80" s="18"/>
    </row>
    <row r="81" spans="1:5" s="43" customFormat="1" ht="7.5" customHeight="1">
      <c r="A81" s="40"/>
      <c r="B81" s="41"/>
      <c r="C81" s="42"/>
      <c r="D81" s="22"/>
      <c r="E81" s="22"/>
    </row>
    <row r="82" spans="1:5" s="22" customFormat="1" ht="8.25" customHeight="1">
      <c r="A82" s="75"/>
      <c r="B82" s="76"/>
      <c r="C82" s="77"/>
    </row>
    <row r="83" spans="1:5" s="22" customFormat="1">
      <c r="A83" s="162" t="s">
        <v>203</v>
      </c>
      <c r="B83" s="162"/>
      <c r="C83" s="31">
        <v>35.270000000000003</v>
      </c>
    </row>
    <row r="84" spans="1:5">
      <c r="A84" s="213"/>
      <c r="B84" s="213"/>
      <c r="C84" s="213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selection activeCell="J15" sqref="J15"/>
    </sheetView>
  </sheetViews>
  <sheetFormatPr defaultRowHeight="12.75"/>
  <cols>
    <col min="1" max="1" width="14.140625" bestFit="1" customWidth="1"/>
    <col min="2" max="2" width="2.28515625" bestFit="1" customWidth="1"/>
    <col min="3" max="3" width="6" bestFit="1" customWidth="1"/>
    <col min="4" max="4" width="52.140625" customWidth="1"/>
    <col min="5" max="5" width="4.5703125" bestFit="1" customWidth="1"/>
    <col min="6" max="6" width="11.28515625" bestFit="1" customWidth="1"/>
    <col min="7" max="7" width="8.85546875" bestFit="1" customWidth="1"/>
    <col min="8" max="8" width="11.28515625" bestFit="1" customWidth="1"/>
    <col min="10" max="10" width="12.140625" bestFit="1" customWidth="1"/>
  </cols>
  <sheetData>
    <row r="1" spans="1:10" s="2" customFormat="1">
      <c r="A1" s="1"/>
      <c r="B1" s="1"/>
      <c r="C1" s="1"/>
      <c r="E1"/>
      <c r="F1"/>
    </row>
    <row r="2" spans="1:10" s="2" customFormat="1" ht="18.75">
      <c r="A2" s="216" t="s">
        <v>46</v>
      </c>
      <c r="B2" s="216"/>
      <c r="C2" s="216"/>
      <c r="D2" s="216"/>
      <c r="E2" s="216"/>
      <c r="F2" s="216"/>
      <c r="G2" s="216"/>
      <c r="H2" s="216"/>
    </row>
    <row r="3" spans="1:10" s="2" customFormat="1" ht="18.75">
      <c r="A3" s="216" t="s">
        <v>206</v>
      </c>
      <c r="B3" s="216"/>
      <c r="C3" s="216"/>
      <c r="D3" s="216"/>
      <c r="E3" s="216"/>
      <c r="F3" s="216"/>
      <c r="G3" s="216"/>
      <c r="H3" s="216"/>
    </row>
    <row r="4" spans="1:10" s="2" customFormat="1" ht="8.25">
      <c r="A4" s="3"/>
      <c r="B4" s="3"/>
      <c r="C4" s="3"/>
    </row>
    <row r="5" spans="1:10">
      <c r="A5" s="217" t="s">
        <v>1</v>
      </c>
      <c r="B5" s="217"/>
      <c r="C5" s="217"/>
      <c r="D5" s="217"/>
      <c r="E5" s="217"/>
      <c r="F5" s="217"/>
      <c r="G5" s="217"/>
      <c r="H5" s="217"/>
    </row>
    <row r="6" spans="1:10">
      <c r="A6" s="213" t="s">
        <v>212</v>
      </c>
      <c r="B6" s="213"/>
      <c r="C6" s="213"/>
      <c r="D6" s="213"/>
      <c r="E6" s="213"/>
      <c r="F6" s="213"/>
      <c r="G6" s="213"/>
      <c r="H6" s="213"/>
    </row>
    <row r="7" spans="1:10" s="2" customFormat="1" ht="8.25"/>
    <row r="8" spans="1:10" s="50" customFormat="1" ht="24">
      <c r="A8" s="45" t="s">
        <v>68</v>
      </c>
      <c r="B8" s="215" t="s">
        <v>69</v>
      </c>
      <c r="C8" s="215"/>
      <c r="D8" s="215"/>
      <c r="E8" s="46" t="s">
        <v>148</v>
      </c>
      <c r="F8" s="47" t="s">
        <v>52</v>
      </c>
      <c r="G8" s="48" t="s">
        <v>53</v>
      </c>
      <c r="H8" s="49" t="s">
        <v>54</v>
      </c>
    </row>
    <row r="9" spans="1:10" s="50" customFormat="1" ht="12">
      <c r="A9" s="51" t="s">
        <v>57</v>
      </c>
      <c r="B9" s="52" t="s">
        <v>58</v>
      </c>
      <c r="C9" s="53">
        <v>7013</v>
      </c>
      <c r="D9" s="54" t="s">
        <v>62</v>
      </c>
      <c r="E9" s="52" t="s">
        <v>56</v>
      </c>
      <c r="F9" s="70">
        <v>9.1000000000000003E-5</v>
      </c>
      <c r="G9" s="56">
        <v>65231</v>
      </c>
      <c r="H9" s="57">
        <f>ROUND(F9*G9,2)</f>
        <v>5.94</v>
      </c>
    </row>
    <row r="10" spans="1:10" s="50" customFormat="1" ht="12">
      <c r="A10" s="51" t="s">
        <v>57</v>
      </c>
      <c r="B10" s="52" t="s">
        <v>58</v>
      </c>
      <c r="C10" s="53">
        <v>7014</v>
      </c>
      <c r="D10" s="54" t="s">
        <v>63</v>
      </c>
      <c r="E10" s="52" t="s">
        <v>56</v>
      </c>
      <c r="F10" s="70">
        <v>3.8399999999999998E-5</v>
      </c>
      <c r="G10" s="56">
        <v>65231</v>
      </c>
      <c r="H10" s="57">
        <f>ROUND(F10*G10,2)</f>
        <v>2.5</v>
      </c>
    </row>
    <row r="11" spans="1:10" s="50" customFormat="1" ht="12">
      <c r="A11" s="51" t="s">
        <v>57</v>
      </c>
      <c r="B11" s="52" t="s">
        <v>58</v>
      </c>
      <c r="C11" s="53">
        <v>7015</v>
      </c>
      <c r="D11" s="54" t="s">
        <v>64</v>
      </c>
      <c r="E11" s="52" t="s">
        <v>56</v>
      </c>
      <c r="F11" s="70">
        <v>7.4999999999999993E-5</v>
      </c>
      <c r="G11" s="56">
        <v>65231</v>
      </c>
      <c r="H11" s="57">
        <f>ROUND(F11*G11,2)</f>
        <v>4.8899999999999997</v>
      </c>
    </row>
    <row r="12" spans="1:10" s="50" customFormat="1" ht="12">
      <c r="A12" s="51" t="s">
        <v>57</v>
      </c>
      <c r="B12" s="52" t="s">
        <v>55</v>
      </c>
      <c r="C12" s="53">
        <v>92142</v>
      </c>
      <c r="D12" s="54" t="s">
        <v>175</v>
      </c>
      <c r="E12" s="52" t="s">
        <v>56</v>
      </c>
      <c r="F12" s="70">
        <v>3.1E-6</v>
      </c>
      <c r="G12" s="56">
        <v>65231</v>
      </c>
      <c r="H12" s="57">
        <f>ROUND(F12*G12,2)</f>
        <v>0.2</v>
      </c>
    </row>
    <row r="13" spans="1:10" s="50" customFormat="1" ht="12">
      <c r="A13" s="51" t="s">
        <v>57</v>
      </c>
      <c r="B13" s="52" t="s">
        <v>58</v>
      </c>
      <c r="C13" s="51" t="s">
        <v>66</v>
      </c>
      <c r="D13" s="54" t="s">
        <v>67</v>
      </c>
      <c r="E13" s="52" t="s">
        <v>65</v>
      </c>
      <c r="F13" s="55">
        <v>13.916</v>
      </c>
      <c r="G13" s="56">
        <v>7.14</v>
      </c>
      <c r="H13" s="57">
        <f>ROUND(F13*G13,2)</f>
        <v>99.36</v>
      </c>
    </row>
    <row r="14" spans="1:10" s="64" customFormat="1" ht="14.1" customHeight="1">
      <c r="A14" s="58"/>
      <c r="B14" s="52"/>
      <c r="C14" s="51"/>
      <c r="D14" s="71" t="s">
        <v>70</v>
      </c>
      <c r="E14" s="46"/>
      <c r="F14" s="59"/>
      <c r="G14" s="60"/>
      <c r="H14" s="61">
        <f>ROUND(SUM(H9:H13),2)</f>
        <v>112.89</v>
      </c>
      <c r="I14" s="50"/>
      <c r="J14" s="63"/>
    </row>
    <row r="15" spans="1:10" s="50" customFormat="1" ht="12"/>
    <row r="16" spans="1:10" s="50" customFormat="1" ht="12">
      <c r="A16" s="65" t="s">
        <v>59</v>
      </c>
    </row>
    <row r="17" spans="1:8" s="50" customFormat="1" ht="20.25" customHeight="1">
      <c r="A17" s="218" t="s">
        <v>151</v>
      </c>
      <c r="B17" s="218"/>
      <c r="C17" s="218"/>
      <c r="D17" s="218"/>
      <c r="E17" s="218"/>
      <c r="F17" s="218"/>
      <c r="G17" s="218"/>
      <c r="H17" s="218"/>
    </row>
    <row r="18" spans="1:8" s="50" customFormat="1" ht="11.25" customHeight="1">
      <c r="A18" s="218"/>
      <c r="B18" s="218"/>
      <c r="C18" s="218"/>
      <c r="D18" s="218"/>
      <c r="E18" s="218"/>
      <c r="F18" s="218"/>
      <c r="G18" s="218"/>
      <c r="H18" s="218"/>
    </row>
    <row r="19" spans="1:8" s="50" customFormat="1" ht="36" customHeight="1">
      <c r="A19" s="45" t="s">
        <v>160</v>
      </c>
      <c r="B19" s="215" t="s">
        <v>161</v>
      </c>
      <c r="C19" s="215"/>
      <c r="D19" s="215"/>
      <c r="E19" s="46" t="s">
        <v>149</v>
      </c>
      <c r="F19" s="47" t="s">
        <v>52</v>
      </c>
      <c r="G19" s="48" t="s">
        <v>53</v>
      </c>
      <c r="H19" s="49" t="s">
        <v>54</v>
      </c>
    </row>
    <row r="20" spans="1:8" s="50" customFormat="1" ht="24" customHeight="1">
      <c r="A20" s="51" t="s">
        <v>51</v>
      </c>
      <c r="B20" s="52" t="s">
        <v>55</v>
      </c>
      <c r="C20" s="53">
        <v>7012</v>
      </c>
      <c r="D20" s="54" t="s">
        <v>69</v>
      </c>
      <c r="E20" s="52" t="s">
        <v>150</v>
      </c>
      <c r="F20" s="84">
        <f>1/80</f>
        <v>1.2500000000000001E-2</v>
      </c>
      <c r="G20" s="56">
        <f>H14</f>
        <v>112.89</v>
      </c>
      <c r="H20" s="57">
        <f>ROUND(F20*G20,2)</f>
        <v>1.41</v>
      </c>
    </row>
    <row r="21" spans="1:8" s="50" customFormat="1" ht="12">
      <c r="A21" s="58"/>
      <c r="B21" s="52"/>
      <c r="C21" s="51"/>
      <c r="D21" s="71" t="s">
        <v>162</v>
      </c>
      <c r="E21" s="46"/>
      <c r="F21" s="59"/>
      <c r="G21" s="60"/>
      <c r="H21" s="61">
        <f>SUM(H20:H20)</f>
        <v>1.41</v>
      </c>
    </row>
    <row r="22" spans="1:8">
      <c r="A22" s="50"/>
      <c r="B22" s="50"/>
      <c r="C22" s="50"/>
      <c r="D22" s="50"/>
      <c r="E22" s="50"/>
      <c r="F22" s="50"/>
      <c r="G22" s="50"/>
      <c r="H22" s="50"/>
    </row>
    <row r="23" spans="1:8">
      <c r="A23" s="65" t="s">
        <v>59</v>
      </c>
      <c r="B23" s="50"/>
      <c r="C23" s="50"/>
      <c r="D23" s="50"/>
      <c r="E23" s="50"/>
      <c r="F23" s="50"/>
      <c r="G23" s="50"/>
      <c r="H23" s="50"/>
    </row>
    <row r="24" spans="1:8" ht="28.5" customHeight="1">
      <c r="A24" s="214" t="s">
        <v>201</v>
      </c>
      <c r="B24" s="214"/>
      <c r="C24" s="214"/>
      <c r="D24" s="214"/>
      <c r="E24" s="214"/>
      <c r="F24" s="214"/>
      <c r="G24" s="214"/>
      <c r="H24" s="214"/>
    </row>
    <row r="25" spans="1:8">
      <c r="G25" s="67"/>
    </row>
    <row r="26" spans="1:8">
      <c r="F26" s="68"/>
      <c r="G26" s="68"/>
      <c r="H26" s="68"/>
    </row>
    <row r="27" spans="1:8">
      <c r="F27" s="68"/>
      <c r="G27" s="68"/>
      <c r="H27" s="68"/>
    </row>
    <row r="28" spans="1:8">
      <c r="F28" s="68"/>
      <c r="G28" s="68"/>
      <c r="H28" s="68"/>
    </row>
    <row r="29" spans="1:8">
      <c r="F29" s="68"/>
      <c r="G29" s="68"/>
      <c r="H29" s="68"/>
    </row>
    <row r="30" spans="1:8">
      <c r="F30" s="68"/>
      <c r="G30" s="68"/>
      <c r="H30" s="68"/>
    </row>
    <row r="31" spans="1:8">
      <c r="F31" s="68"/>
      <c r="G31" s="68"/>
      <c r="H31" s="68"/>
    </row>
    <row r="32" spans="1:8">
      <c r="F32" s="68"/>
      <c r="G32" s="68"/>
      <c r="H32" s="68"/>
    </row>
    <row r="33" spans="8:8">
      <c r="H33" s="69"/>
    </row>
  </sheetData>
  <sheetProtection selectLockedCells="1" selectUnlockedCells="1"/>
  <mergeCells count="9">
    <mergeCell ref="A24:H24"/>
    <mergeCell ref="B8:D8"/>
    <mergeCell ref="A2:H2"/>
    <mergeCell ref="A3:H3"/>
    <mergeCell ref="A5:H5"/>
    <mergeCell ref="A6:H6"/>
    <mergeCell ref="A17:H17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15</vt:i4>
      </vt:variant>
    </vt:vector>
  </HeadingPairs>
  <TitlesOfParts>
    <vt:vector size="30" baseType="lpstr">
      <vt:lpstr>LICITAÇÃO</vt:lpstr>
      <vt:lpstr>Anexo 02_1</vt:lpstr>
      <vt:lpstr>Anexo 02_2</vt:lpstr>
      <vt:lpstr>Anexo 02_3</vt:lpstr>
      <vt:lpstr>Anexo 02_4</vt:lpstr>
      <vt:lpstr>Anexo 02_5</vt:lpstr>
      <vt:lpstr>Anexo 02_6</vt:lpstr>
      <vt:lpstr>Anexo 02_7</vt:lpstr>
      <vt:lpstr>Anexo 02_8</vt:lpstr>
      <vt:lpstr>Anexo 02_9</vt:lpstr>
      <vt:lpstr>Anexo 02_10</vt:lpstr>
      <vt:lpstr>Anexo 02_11</vt:lpstr>
      <vt:lpstr>Anexo 05_1_Emp</vt:lpstr>
      <vt:lpstr>Anexo 05_2_Emp</vt:lpstr>
      <vt:lpstr>Anexo 05_3_Emp</vt:lpstr>
      <vt:lpstr>'Anexo 02_1'!Area_de_impressao</vt:lpstr>
      <vt:lpstr>'Anexo 02_10'!Area_de_impressao</vt:lpstr>
      <vt:lpstr>'Anexo 02_11'!Area_de_impressao</vt:lpstr>
      <vt:lpstr>'Anexo 02_2'!Area_de_impressao</vt:lpstr>
      <vt:lpstr>'Anexo 02_3'!Area_de_impressao</vt:lpstr>
      <vt:lpstr>'Anexo 02_4'!Area_de_impressao</vt:lpstr>
      <vt:lpstr>'Anexo 02_5'!Area_de_impressao</vt:lpstr>
      <vt:lpstr>'Anexo 02_6'!Area_de_impressao</vt:lpstr>
      <vt:lpstr>'Anexo 02_7'!Area_de_impressao</vt:lpstr>
      <vt:lpstr>'Anexo 02_8'!Area_de_impressao</vt:lpstr>
      <vt:lpstr>'Anexo 02_9'!Area_de_impressao</vt:lpstr>
      <vt:lpstr>'Anexo 05_1_Emp'!Area_de_impressao</vt:lpstr>
      <vt:lpstr>'Anexo 05_2_Emp'!Area_de_impressao</vt:lpstr>
      <vt:lpstr>'Anexo 05_3_Emp'!Area_de_impressao</vt:lpstr>
      <vt:lpstr>LICITAÇÃO!Area_de_impressao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Jose Barreto de Negreiros Filho</cp:lastModifiedBy>
  <cp:revision>19</cp:revision>
  <cp:lastPrinted>2021-12-14T17:36:29Z</cp:lastPrinted>
  <dcterms:created xsi:type="dcterms:W3CDTF">2012-05-31T13:53:51Z</dcterms:created>
  <dcterms:modified xsi:type="dcterms:W3CDTF">2022-02-01T13:49:35Z</dcterms:modified>
</cp:coreProperties>
</file>