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STO DE TRABALHO" sheetId="1" state="visible" r:id="rId3"/>
    <sheet name="MEMÓRIA DE CÁLCULO" sheetId="2" state="visible" r:id="rId4"/>
    <sheet name="MÓDULO 2.3" sheetId="3" state="visible" r:id="rId5"/>
    <sheet name="MÓDULO 5" sheetId="4" state="visible" r:id="rId6"/>
  </sheets>
  <definedNames>
    <definedName function="false" hidden="false" localSheetId="0" name="_xlnm.Print_Area" vbProcedure="false">'POSTO DE TRABALHO'!$A$1:$D$158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<sst xmlns="http://schemas.openxmlformats.org/spreadsheetml/2006/main" count="511" uniqueCount="238">
  <si>
    <t xml:space="preserve">Categoria Profissional</t>
  </si>
  <si>
    <t xml:space="preserve">CARREGADOR</t>
  </si>
  <si>
    <t xml:space="preserve">Discriminação dos Serviços</t>
  </si>
  <si>
    <t xml:space="preserve">Data de apresentação da proposta</t>
  </si>
  <si>
    <t xml:space="preserve">Município</t>
  </si>
  <si>
    <t xml:space="preserve">TERESINA</t>
  </si>
  <si>
    <t xml:space="preserve">Ano do Acordo, Convenção ou Dissídio Coletivo</t>
  </si>
  <si>
    <t xml:space="preserve">PI000048/2024 </t>
  </si>
  <si>
    <t xml:space="preserve">Número de meses de execução contratual</t>
  </si>
  <si>
    <t xml:space="preserve">Identificação do Serviço</t>
  </si>
  <si>
    <t xml:space="preserve">Tipo de Serviço</t>
  </si>
  <si>
    <t xml:space="preserve">Apoio Administrativo</t>
  </si>
  <si>
    <t xml:space="preserve">Unidade de Medida</t>
  </si>
  <si>
    <t xml:space="preserve">Posto</t>
  </si>
  <si>
    <t xml:space="preserve">Quantidade total de postos</t>
  </si>
  <si>
    <t xml:space="preserve">Dados para composição dos custos referente à mão-de-obra</t>
  </si>
  <si>
    <t xml:space="preserve">Tipo de serviço</t>
  </si>
  <si>
    <t xml:space="preserve">Classificação Brasileira de Ocupações (CBO)</t>
  </si>
  <si>
    <t xml:space="preserve">Salário Nominativo da Categoria Profissional</t>
  </si>
  <si>
    <t xml:space="preserve">Categoria profissional (vinculada à execução contratual)</t>
  </si>
  <si>
    <t xml:space="preserve">Data base da categoria (dd/mm/aaaa)</t>
  </si>
  <si>
    <t xml:space="preserve">MÓDULO 1 - COMPOSIÇÃO DA REMUNERAÇÃO</t>
  </si>
  <si>
    <t xml:space="preserve">Item</t>
  </si>
  <si>
    <t xml:space="preserve">Descrição</t>
  </si>
  <si>
    <t xml:space="preserve">%</t>
  </si>
  <si>
    <t xml:space="preserve">Valor (R$)</t>
  </si>
  <si>
    <t xml:space="preserve">A</t>
  </si>
  <si>
    <t xml:space="preserve">Salário Base</t>
  </si>
  <si>
    <t xml:space="preserve">B</t>
  </si>
  <si>
    <t xml:space="preserve">Adicional de Periculosidade</t>
  </si>
  <si>
    <t xml:space="preserve">C</t>
  </si>
  <si>
    <t xml:space="preserve">Adicional de Insalubridade</t>
  </si>
  <si>
    <t xml:space="preserve">D</t>
  </si>
  <si>
    <t xml:space="preserve">Adicional Noturno</t>
  </si>
  <si>
    <t xml:space="preserve">E</t>
  </si>
  <si>
    <t xml:space="preserve">Adicional de Hora Noturna Reduzida</t>
  </si>
  <si>
    <t xml:space="preserve">F</t>
  </si>
  <si>
    <t xml:space="preserve">Adicional de Hora Extra no Feriado Trabalhado</t>
  </si>
  <si>
    <t xml:space="preserve">G</t>
  </si>
  <si>
    <t xml:space="preserve">Outros (especificar)</t>
  </si>
  <si>
    <t xml:space="preserve">TOTAL DO MÓDULO 1</t>
  </si>
  <si>
    <t xml:space="preserve">-</t>
  </si>
  <si>
    <t xml:space="preserve">MÓDULO 2 - BENEFÍCIOS MENSAIS E DIÁRIOS</t>
  </si>
  <si>
    <t xml:space="preserve">Submódulo 2.1: 13º (décimo terceiro) salário e adicional de férias</t>
  </si>
  <si>
    <t xml:space="preserve">TOTAL A + B</t>
  </si>
  <si>
    <t xml:space="preserve">Incidência do Submódulo 2.2 sobre o Total A+B</t>
  </si>
  <si>
    <t xml:space="preserve">TOTAL SUBMÓDULO 2.1</t>
  </si>
  <si>
    <t xml:space="preserve">Submódulo 2.2: Encargos Previdenciários (GPS), Fundo de Garantia por Tempo de Serviço (FGTS) e outras contribuições</t>
  </si>
  <si>
    <t xml:space="preserve">H</t>
  </si>
  <si>
    <t xml:space="preserve">TOTAL SUBMÓDULO 2.2</t>
  </si>
  <si>
    <t xml:space="preserve">Submódulo 2.3 - Benefícios Mensais e Diários</t>
  </si>
  <si>
    <t xml:space="preserve">TOTAL SUBMÓDULO 2.3</t>
  </si>
  <si>
    <t xml:space="preserve">MÓDULO 2 - BENEFÍCIOS MENSAIS E DIÁRIOS - QUADRO-RESUMO</t>
  </si>
  <si>
    <t xml:space="preserve">2.1</t>
  </si>
  <si>
    <t xml:space="preserve">13º Salário, Férias e Adicional de Férias</t>
  </si>
  <si>
    <t xml:space="preserve">2.2</t>
  </si>
  <si>
    <t xml:space="preserve">GPS, FGTS e Outras Contribuições</t>
  </si>
  <si>
    <t xml:space="preserve">2.3</t>
  </si>
  <si>
    <t xml:space="preserve">Benefícios Mensais e Diários</t>
  </si>
  <si>
    <t xml:space="preserve">TOTAL MÓDULO 2</t>
  </si>
  <si>
    <t xml:space="preserve">MÓDULO 3 - PROVISÃO PARA RESCISÃO</t>
  </si>
  <si>
    <t xml:space="preserve">Submódulo 3.1 - Aviso Prévio Indenizado</t>
  </si>
  <si>
    <t xml:space="preserve">TOTAL SUBMÓDULO 3.1</t>
  </si>
  <si>
    <t xml:space="preserve">Submódulo 3.2 - Aviso Prévio Trabalhado</t>
  </si>
  <si>
    <t xml:space="preserve">MÓDULO 3 - PROVISÃO PARA RESCISÃO - QUADRO-RESUMO</t>
  </si>
  <si>
    <t xml:space="preserve">3.1</t>
  </si>
  <si>
    <t xml:space="preserve">Aviso Prévio Indenizado</t>
  </si>
  <si>
    <t xml:space="preserve">3.2</t>
  </si>
  <si>
    <t xml:space="preserve">Aviso Prévio Trabalhado</t>
  </si>
  <si>
    <t xml:space="preserve">TOTAL MÓDULO 3</t>
  </si>
  <si>
    <t xml:space="preserve">MÓDULO 4 - CUSTO DE REPOSIÇÃO DO PROFISSIONAL AUSENTE</t>
  </si>
  <si>
    <t xml:space="preserve">Submódulo 4.1 - Ausências Legais</t>
  </si>
  <si>
    <t xml:space="preserve">I</t>
  </si>
  <si>
    <t xml:space="preserve">TOTAL SUBMÓDULO 4.1</t>
  </si>
  <si>
    <t xml:space="preserve">Submódulo 4.2 - Intrajornada</t>
  </si>
  <si>
    <t xml:space="preserve">MÓDULO 4 - CUSTO DE REPOSIÇÃO DO PROFISSIONAL AUSENTE - QUADRO-RESUMO</t>
  </si>
  <si>
    <t xml:space="preserve">4.1</t>
  </si>
  <si>
    <t xml:space="preserve">Ausências legais</t>
  </si>
  <si>
    <t xml:space="preserve">4.2</t>
  </si>
  <si>
    <t xml:space="preserve">Intrajornada</t>
  </si>
  <si>
    <t xml:space="preserve">TOTAL MÓDULO 4</t>
  </si>
  <si>
    <t xml:space="preserve">MÓDULO 5 - INSUMOS DIVERSOS</t>
  </si>
  <si>
    <t xml:space="preserve">TOTAL DO MÓDULO 5</t>
  </si>
  <si>
    <t xml:space="preserve">SOMA DOS MÓDULOS 1, 2, 3, 4 e 5</t>
  </si>
  <si>
    <t xml:space="preserve">MÓDULO 6 - CUSTOS INDIRETOS, TRIBUTOS E LUCRO</t>
  </si>
  <si>
    <t xml:space="preserve">TRIBUTOS</t>
  </si>
  <si>
    <t xml:space="preserve">C.1</t>
  </si>
  <si>
    <t xml:space="preserve">C.2</t>
  </si>
  <si>
    <t xml:space="preserve">C.3</t>
  </si>
  <si>
    <t xml:space="preserve">TOTAL DO MÓDULO 6</t>
  </si>
  <si>
    <t xml:space="preserve">QUADRO RESUMO DO CUSTO POR EMPREGADO</t>
  </si>
  <si>
    <t xml:space="preserve">MÓDULO 2 - ENCARGOS E BENEFÍCIOS ANUAIS, MENSAIS E DIÁRIOS</t>
  </si>
  <si>
    <t xml:space="preserve">SUBTOTAL (A + B + C + D + E)</t>
  </si>
  <si>
    <t xml:space="preserve">MÓDULO 6 - CUSTOS INDIRETOS, LUCROS E TRIBUTOS</t>
  </si>
  <si>
    <t xml:space="preserve">PREÇO TOTAL POR POSTO</t>
  </si>
  <si>
    <t xml:space="preserve">QUADRO RESUMO DO VALOR MENSAL DOS SERVIÇOS</t>
  </si>
  <si>
    <t xml:space="preserve">Quantidade de Postos</t>
  </si>
  <si>
    <t xml:space="preserve">Valor Mensal do Posto</t>
  </si>
  <si>
    <t xml:space="preserve">VALOR TOTAL MENSAL</t>
  </si>
  <si>
    <t xml:space="preserve">VALOR TOTAL ANUAL</t>
  </si>
  <si>
    <t xml:space="preserve">VALOR TOTAL (36 meses)</t>
  </si>
  <si>
    <t xml:space="preserve">CATEGORIA PROFISSIONAL</t>
  </si>
  <si>
    <t xml:space="preserve">MÓDULO 1 - COMPOSIÇÃO DA REMUNERAÇÃO - SALÁRIO BASE</t>
  </si>
  <si>
    <t xml:space="preserve">Valor</t>
  </si>
  <si>
    <t xml:space="preserve">Memória de Cálculo</t>
  </si>
  <si>
    <t xml:space="preserve">Fundamento</t>
  </si>
  <si>
    <t xml:space="preserve">Salário base estabelecido na CCT: PI000048/2024 e Aditivo PI000067/2024</t>
  </si>
  <si>
    <t xml:space="preserve">13º Salário</t>
  </si>
  <si>
    <t xml:space="preserve">[(1/12)x100]</t>
  </si>
  <si>
    <t xml:space="preserve"> Art. 7º, inciso VIII da  Constituição Federal e Parágrafo único , Art. 1º Dec. 57155/65</t>
  </si>
  <si>
    <t xml:space="preserve">Adicional de Férias</t>
  </si>
  <si>
    <t xml:space="preserve">[(1/12)/3x100]</t>
  </si>
  <si>
    <t xml:space="preserve">Só provisiona o adicional - Art. 7º, inciso XVII da Constituição Federal</t>
  </si>
  <si>
    <t xml:space="preserve">Total do Submódulo 2.1</t>
  </si>
  <si>
    <t xml:space="preserve">Incidência do Submódulo 2.2 sobre o Total do Submódulo 2.1</t>
  </si>
  <si>
    <t xml:space="preserve">INSS</t>
  </si>
  <si>
    <t xml:space="preserve">Art. 22, Inciso I, da Lei nº 8.212/91.</t>
  </si>
  <si>
    <t xml:space="preserve">Salário Educação</t>
  </si>
  <si>
    <t xml:space="preserve">Art. 3º, Inciso I, Decreto n.º 87.043/82.</t>
  </si>
  <si>
    <t xml:space="preserve">Riscos Ambientais do Trabalho - RAT x FAP</t>
  </si>
  <si>
    <t xml:space="preserve">RAT x FAP, em que:
RAT – Varia de acordo coma atividade preponderante aplicação do código CNAE ao Anexo V do Decreto n.º 3.048/1999, de 1% a 3%)
FAP – varia de 0,5 a 2,000, mas adota-se o maior valor possível para o exercício, conforme Decreto n.º 6.957/2009.</t>
  </si>
  <si>
    <t xml:space="preserve">SESC ou SESI</t>
  </si>
  <si>
    <t xml:space="preserve">Art. 3º, Lei n.º 8.036/90.</t>
  </si>
  <si>
    <t xml:space="preserve">SENAI - SENAC</t>
  </si>
  <si>
    <t xml:space="preserve">Decreto n.º 2.318/86.</t>
  </si>
  <si>
    <t xml:space="preserve">SEBRAE</t>
  </si>
  <si>
    <t xml:space="preserve">Art. 8º, Lei n.º 8.029/90 e Lei n.º 8.154/90.</t>
  </si>
  <si>
    <t xml:space="preserve">INCRA</t>
  </si>
  <si>
    <t xml:space="preserve">Lei n.º 7.787/89 e DL n.º 1.146/70.</t>
  </si>
  <si>
    <t xml:space="preserve">FGTS</t>
  </si>
  <si>
    <t xml:space="preserve">Art. 15, Lei nº 8.036/90 e Art. 7º, III, CF.</t>
  </si>
  <si>
    <t xml:space="preserve">Total dos Encargos</t>
  </si>
  <si>
    <r>
      <rPr>
        <b val="true"/>
        <sz val="10"/>
        <color rgb="FF000000"/>
        <rFont val="Tahoma"/>
        <family val="2"/>
        <charset val="1"/>
      </rPr>
      <t xml:space="preserve">Observação 1: </t>
    </r>
    <r>
      <rPr>
        <sz val="10"/>
        <color rgb="FF000000"/>
        <rFont val="Tahoma"/>
        <family val="2"/>
        <charset val="1"/>
      </rPr>
      <t xml:space="preserve">A licitante deve preencher o item "C" das planilhas de composição de custos e formação de preços com o valor de seu FAP, a ser comprovado no envio de sua proposta adequada ao lance vencedor, mediante apresentação da GFIP ou outro documento apto a fazê-lo, conforme item </t>
    </r>
    <r>
      <rPr>
        <sz val="10"/>
        <color rgb="FFFF0000"/>
        <rFont val="Tahoma"/>
        <family val="2"/>
        <charset val="1"/>
      </rPr>
      <t xml:space="preserve">xx do Edital</t>
    </r>
    <r>
      <rPr>
        <sz val="10"/>
        <color rgb="FF000000"/>
        <rFont val="Tahoma"/>
        <family val="2"/>
        <charset val="1"/>
      </rPr>
      <t xml:space="preserve">.</t>
    </r>
  </si>
  <si>
    <t xml:space="preserve">Submódulo 2.3: Encargos Sociais e Trabalhistas</t>
  </si>
  <si>
    <t xml:space="preserve">Transporte</t>
  </si>
  <si>
    <r>
      <rPr>
        <b val="true"/>
        <sz val="10"/>
        <color rgb="FF000000"/>
        <rFont val="Tahoma"/>
        <family val="2"/>
        <charset val="1"/>
      </rPr>
      <t xml:space="preserve">(Valor do vale x 2 x 22 dias úteis) - (0,06 x Salário Base)
</t>
    </r>
    <r>
      <rPr>
        <sz val="10"/>
        <color rgb="FF000000"/>
        <rFont val="Tahoma"/>
        <family val="2"/>
        <charset val="1"/>
      </rPr>
      <t xml:space="preserve">O vale transporte foi baseado no preço da passagem, trajeto de ida e volta residência/TJPI com uma integração, do transporte coletivo da respectiva capital do estado do Piauí. E permite uma dedução do valor do vale-transporte de 6% que está de acordo com a lei nº 7.418/85 (desconto máximo de 6% do salário-base - Módulo 1 A) (Decreto Municipal de nº 18.230/2019)</t>
    </r>
  </si>
  <si>
    <t xml:space="preserve">Auxílio alimentação</t>
  </si>
  <si>
    <t xml:space="preserve">O valor do auxílio-alimentação foi calculado com nos valores estabelecidos na Convenção Coletiva da Categoria 2024/2024 registrada no MTE sob o nº  PI000048/2024</t>
  </si>
  <si>
    <t xml:space="preserve">Assistência médica e familiar</t>
  </si>
  <si>
    <t xml:space="preserve">Valor apurado em planilha auxiliar após pesquisa mercadológica</t>
  </si>
  <si>
    <t xml:space="preserve">Auxílio Creche</t>
  </si>
  <si>
    <t xml:space="preserve">Seguro de Vida, Invalidez e Funeral</t>
  </si>
  <si>
    <t xml:space="preserve">{[10% x(1/12)]x100} = 0,833%</t>
  </si>
  <si>
    <t xml:space="preserve">Art. 7º, XXI, CF/88; art. 487, § 1º, CLT</t>
  </si>
  <si>
    <t xml:space="preserve">Incidência do FGTS sobre o Aviso Prévio Indenizado</t>
  </si>
  <si>
    <t xml:space="preserve">0,08 x {[10%x(1/12)]x100}= 0,067%</t>
  </si>
  <si>
    <t xml:space="preserve">Súmula n.º 305 do TST</t>
  </si>
  <si>
    <t xml:space="preserve">Multa do FGTS sobre o Aviso Prévio Indenizado</t>
  </si>
  <si>
    <t xml:space="preserve">{0,08 x 0,4 x 10% x [ 1 + (1/12)+(1/12) + (1/3x1/12)] x 100}</t>
  </si>
  <si>
    <t xml:space="preserve">Art. 18, § 1º, Lei 8.036/90</t>
  </si>
  <si>
    <t xml:space="preserve">TOTAL</t>
  </si>
  <si>
    <r>
      <rPr>
        <b val="true"/>
        <sz val="10"/>
        <color rgb="FF000000"/>
        <rFont val="Tahoma"/>
        <family val="2"/>
        <charset val="1"/>
      </rPr>
      <t xml:space="preserve">Observação 1: </t>
    </r>
    <r>
      <rPr>
        <sz val="10"/>
        <color rgb="FF000000"/>
        <rFont val="Tahoma"/>
        <family val="2"/>
        <charset val="1"/>
      </rPr>
      <t xml:space="preserve">Estimativa de que 10% (cinco por cento) dos funcionários serão demitidos sem justa causa por aviso prévio indenizado, sendo este percentual o resíduo da diferença entre o total de demissões e as demissões por aviso prévio trabalhado que é de 90%, conforme previsão na multa do FGTS presente na portaria de conta vinculada Portaria Nº 3910/2023.</t>
    </r>
  </si>
  <si>
    <r>
      <rPr>
        <b val="true"/>
        <sz val="10"/>
        <color rgb="FF000000"/>
        <rFont val="Tahoma"/>
        <family val="2"/>
        <charset val="1"/>
      </rPr>
      <t xml:space="preserve">Observação 2:</t>
    </r>
    <r>
      <rPr>
        <sz val="10"/>
        <color rgb="FF000000"/>
        <rFont val="Tahoma"/>
        <family val="2"/>
        <charset val="1"/>
      </rPr>
      <t xml:space="preserve"> Cálculo leva em consideração o total dos depósitos de FGTS que seriam feitos (FGTS sobre salário + 13º apropriado 1/12 + ferias apropriada 1/12 + 1/3 de ferias apropriado 1/12 + o salário indenizado apropriado 1/12). A previsão de Multa do FGTS foi realizada sobre estimativa de que 10% dos funcionários que serão despedidos sem justa causa  por aviso prévio Indenizado, sendo este percentual resíduo do que está vinculado ao Aviso Prévio Trabalhado por força da  Portaria Nº 3910/2023.</t>
    </r>
  </si>
  <si>
    <t xml:space="preserve">{[90%x(7/30)/12]x100} = 1,750%</t>
  </si>
  <si>
    <t xml:space="preserve">Incidência dos encargos do submódulo 2.2 sobre o Aviso Prévio Trabalhado</t>
  </si>
  <si>
    <t xml:space="preserve">{[90%x(7/30)/12]x100}  x Total do submódulo 2.2</t>
  </si>
  <si>
    <t xml:space="preserve">Multa do FGTS sobre o Aviso Prévio Trabalhado</t>
  </si>
  <si>
    <t xml:space="preserve">{0,08 x 0,4 x 90% x [1 + 1/12 + (1/12 + 1/3*1/12)] x 100}</t>
  </si>
  <si>
    <r>
      <rPr>
        <b val="true"/>
        <sz val="10"/>
        <color rgb="FF000000"/>
        <rFont val="Tahoma"/>
        <family val="2"/>
        <charset val="1"/>
      </rPr>
      <t xml:space="preserve">Observação 1: </t>
    </r>
    <r>
      <rPr>
        <sz val="10"/>
        <color rgb="FF000000"/>
        <rFont val="Tahoma"/>
        <family val="2"/>
        <charset val="1"/>
      </rPr>
      <t xml:space="preserve">Redução de 7 dias ou de 2h por dia. Percentual relativo a contrato de 12 (doze) meses.</t>
    </r>
  </si>
  <si>
    <r>
      <rPr>
        <b val="true"/>
        <sz val="10"/>
        <color rgb="FF000000"/>
        <rFont val="Tahoma"/>
        <family val="2"/>
        <charset val="1"/>
      </rPr>
      <t xml:space="preserve">Observação 2: </t>
    </r>
    <r>
      <rPr>
        <sz val="10"/>
        <color rgb="FF000000"/>
        <rFont val="Tahoma"/>
        <family val="2"/>
        <charset val="1"/>
      </rPr>
      <t xml:space="preserve">Multa do FGTS sobre os funcionários despedidos sem justa por aviso prévio trabalhado , sendo o percentual vinculado e imutável por força da Portaria Nº 3910/2023.</t>
    </r>
  </si>
  <si>
    <t xml:space="preserve">Substituto das Férias</t>
  </si>
  <si>
    <t xml:space="preserve">Art. 7º, XVII, CF/88; arts. 129-153, CLT</t>
  </si>
  <si>
    <t xml:space="preserve">Incidência do Submódulo 2.2 sobre as Férias</t>
  </si>
  <si>
    <t xml:space="preserve">Ausência Justificada</t>
  </si>
  <si>
    <t xml:space="preserve">{[((1 x 1 )/30)/12]x100} </t>
  </si>
  <si>
    <t xml:space="preserve">Estudo FIA 2014/15.</t>
  </si>
  <si>
    <t xml:space="preserve">Ausências Legais</t>
  </si>
  <si>
    <t xml:space="preserve">{[(0,1344*2+0,0305*2*(252/365)+0,0118*3+0,02*1+0,004*1+0,0016*6)/30]/12}</t>
  </si>
  <si>
    <t xml:space="preserve">Incisos I, II, IV,VIII,X, XI do art. 473 da CLT</t>
  </si>
  <si>
    <t xml:space="preserve">Ausência por Doença</t>
  </si>
  <si>
    <t xml:space="preserve">{[1*5*(252/365)]/30}/12</t>
  </si>
  <si>
    <t xml:space="preserve">Art. 59 a 64 da Lei n.º 8.213/91.</t>
  </si>
  <si>
    <t xml:space="preserve">Licença Paternidade</t>
  </si>
  <si>
    <t xml:space="preserve">[(5/30)/12]*0,0143*(252/365)</t>
  </si>
  <si>
    <t xml:space="preserve">Art. 7º, XIX, CF/88 e 10, § 1º, da CLT e inciso II do art. 1º da Lei nº 11.770, de 9 de setembro de 2008</t>
  </si>
  <si>
    <t xml:space="preserve">Ausência por Acidente de Trabalho</t>
  </si>
  <si>
    <t xml:space="preserve">{{(15/30)/12*(0,0922*(252/365)]}</t>
  </si>
  <si>
    <t xml:space="preserve">§ 2º do art. 43 da Lei 8.213, de 24 de julho de 1991.</t>
  </si>
  <si>
    <t xml:space="preserve">Afastamento Maternidade</t>
  </si>
  <si>
    <t xml:space="preserve">{[1+(1/3))*((4/12))/12*(0,0197*(252/365)]}</t>
  </si>
  <si>
    <t xml:space="preserve">Impacto do item férias sobre a licença maternidade, visto que a licença é paga pelo INSS e não gera custo e reposição, inciso I do art. 1º da Lei nº 11.770, de 9 de setembro de 2008</t>
  </si>
  <si>
    <t xml:space="preserve">Incidência do Submódulo 2.2 sobre os itens C, D, E, F, G, H do submódulo 4.1</t>
  </si>
  <si>
    <r>
      <rPr>
        <b val="true"/>
        <sz val="10"/>
        <color rgb="FF000000"/>
        <rFont val="Tahoma"/>
        <family val="2"/>
        <charset val="1"/>
      </rPr>
      <t xml:space="preserve">Ausência Justificada:</t>
    </r>
    <r>
      <rPr>
        <sz val="10"/>
        <color rgb="FF000000"/>
        <rFont val="Tahoma"/>
        <family val="2"/>
        <charset val="1"/>
      </rPr>
      <t xml:space="preserve"> Média estimada (1x1=1) de ausência justificada conforme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</t>
    </r>
  </si>
  <si>
    <r>
      <rPr>
        <b val="true"/>
        <sz val="10"/>
        <color rgb="FF000000"/>
        <rFont val="Tahoma"/>
        <family val="2"/>
        <charset val="1"/>
      </rPr>
      <t xml:space="preserve">Ausências Legais: </t>
    </r>
    <r>
      <rPr>
        <sz val="10"/>
        <color rgb="FF000000"/>
        <rFont val="Tahoma"/>
        <family val="2"/>
        <charset val="1"/>
      </rPr>
      <t xml:space="preserve">Média estimada {(0,1344x2)+(0,0305x2x(252/365))+(0,0118x3)+(0,02x1)+(0,004x1)+(0,0016x6)}= 0,3808 dias de ausências legais, conforme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</t>
    </r>
  </si>
  <si>
    <r>
      <rPr>
        <b val="true"/>
        <sz val="10"/>
        <color rgb="FF000000"/>
        <rFont val="Tahoma"/>
        <family val="2"/>
        <charset val="1"/>
      </rPr>
      <t xml:space="preserve">Ausência por Doença: </t>
    </r>
    <r>
      <rPr>
        <sz val="10"/>
        <color rgb="FF000000"/>
        <rFont val="Tahoma"/>
        <family val="2"/>
        <charset val="1"/>
      </rPr>
      <t xml:space="preserve">Média estimada (1 x 5 x 252/365 = 3,4521) de ausência por doença conforme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</t>
    </r>
  </si>
  <si>
    <r>
      <rPr>
        <b val="true"/>
        <sz val="10"/>
        <color rgb="FF000000"/>
        <rFont val="Tahoma"/>
        <family val="2"/>
        <charset val="1"/>
      </rPr>
      <t xml:space="preserve">Licença Paternidade: </t>
    </r>
    <r>
      <rPr>
        <sz val="10"/>
        <color rgb="FF000000"/>
        <rFont val="Tahoma"/>
        <family val="2"/>
        <charset val="1"/>
      </rPr>
      <t xml:space="preserve">Estimativa de 5 (cinco) dias da licença por ano combinada com a estimativa (0,0143 x 252/365) = 0,00987288 presente na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https://https://www.gov.br/compras/pt-br/agente-publico/cadernos-tecnicos-e-valores-limites/cts-2019/ct_lim_pi_2019.pdf. A estatimativa foi alterada de 20 para 5 dias, pois mesmo que a empresa faça a opção pelo Programa empresa Cidadã. a despesa é dedutível do IRPJ em função do art. 5º da Lei 11.770/2008 não havendo custo de reposição.</t>
    </r>
  </si>
  <si>
    <r>
      <rPr>
        <b val="true"/>
        <sz val="10"/>
        <color rgb="FF000000"/>
        <rFont val="Tahoma"/>
        <family val="2"/>
        <charset val="1"/>
      </rPr>
      <t xml:space="preserve">Ausência por Acidente de Trabalho: </t>
    </r>
    <r>
      <rPr>
        <sz val="10"/>
        <color rgb="FF000000"/>
        <rFont val="Tahoma"/>
        <family val="2"/>
        <charset val="1"/>
      </rPr>
      <t xml:space="preserve">Estimativa de 15 (quinze) dias por ano combinada com estimativa (0,0922x252/365=0,063656) conforme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</t>
    </r>
  </si>
  <si>
    <r>
      <rPr>
        <b val="true"/>
        <sz val="10"/>
        <color rgb="FF000000"/>
        <rFont val="Tahoma"/>
        <family val="2"/>
        <charset val="1"/>
      </rPr>
      <t xml:space="preserve">Afastamento Maternidade: </t>
    </r>
    <r>
      <rPr>
        <sz val="10"/>
        <color rgb="FF000000"/>
        <rFont val="Tahoma"/>
        <family val="2"/>
        <charset val="1"/>
      </rPr>
      <t xml:space="preserve">Estimativa de 0,0136011 (0,0197x252/365)) dos empregados usufruindo de 4 (quatro) meses de licença por ano conforme página 17 do Caderno de Estudo sobre a Composição dos Custos dos Valores Limites dos Serviços de Serviços de Limpeza e Conservação do Piauí.  Disponível no Link https://https://www.gov.br/compras/pt-br/agente-publico/cadernos-tecnicos-e-valores-limites/cts-2019/ct_lim_pi_2019.pdf. A estatística foi alterada de 180 dias ( 6 meses ) para 120 dias (4 meses), pois mesmo que a empresa faça a opção pelo Programa empresa Cidadã. a despesa é dedutível do IRPJ em função do art. 5º da Lei 11.770/2008). não havendo custo de reposição adicional</t>
    </r>
  </si>
  <si>
    <t xml:space="preserve">Intervalo para repouso ou alimentação</t>
  </si>
  <si>
    <t xml:space="preserve">Incidência do submódulo 2.2 sobre o intervalo para repouso ou alimentação</t>
  </si>
  <si>
    <t xml:space="preserve">Uniformes</t>
  </si>
  <si>
    <t xml:space="preserve">Conforme Planilha Anexa</t>
  </si>
  <si>
    <t xml:space="preserve">Materiais</t>
  </si>
  <si>
    <t xml:space="preserve">Equipamentos</t>
  </si>
  <si>
    <t xml:space="preserve">Custos Indiretos</t>
  </si>
  <si>
    <t xml:space="preserve">Para fins de estimativa do Tribunal de Justiça do Piauí,  os Custos Indiretos são definido em 3,00%. Os percentuais são estimados conforme página 21 do Caderno de Estudo sobre a Composição dos Custos dos Valores Limites dos Serviços de Serviços de Limpeza e Conservação do Piauí. Disponível no Link https://www.gov.br/compras/pt-br/agente-publico/cadernos-tecnicos-e-valores-limites/cts-2019/ct_lim_pi_2019.pdf</t>
  </si>
  <si>
    <t xml:space="preserve">Lucro</t>
  </si>
  <si>
    <t xml:space="preserve">Para fins de estimativa do Tribunal de Justiça do Piauí, o Lucro é definido em 6,79%. Os percentuais são estimados conforme página 21 do Caderno de Estudo sobre a Composição dos Custos dos Valores Limites dos Serviços de Serviços de Limpeza e Conservação do Piauí.  Disponível no Link https://www.gov.br/compras/pt-br/agente-publico/cadernos-tecnicos-e-valores-limites/cts-2019/ct_lim_pi_2019.pdf</t>
  </si>
  <si>
    <t xml:space="preserve">Tributos</t>
  </si>
  <si>
    <t xml:space="preserve">Tributos Federais (PIS e COFINS)</t>
  </si>
  <si>
    <t xml:space="preserve">PIS: 1,65% e COFINS: 7,60%</t>
  </si>
  <si>
    <t xml:space="preserve">Tributos Estaduais</t>
  </si>
  <si>
    <t xml:space="preserve">Tributos Municipais (ISS)</t>
  </si>
  <si>
    <t xml:space="preserve">ISS: 5% (Alíquota máxima)</t>
  </si>
  <si>
    <r>
      <rPr>
        <b val="true"/>
        <sz val="10"/>
        <color rgb="FF000000"/>
        <rFont val="Tahoma"/>
        <family val="2"/>
        <charset val="1"/>
      </rPr>
      <t xml:space="preserve">Observação 1: </t>
    </r>
    <r>
      <rPr>
        <sz val="10"/>
        <color rgb="FF000000"/>
        <rFont val="Tahoma"/>
        <family val="2"/>
        <charset val="1"/>
      </rPr>
      <t xml:space="preserve">Os tributos (ISS, COFINS e PIS) foram definidos utilizando o regime de tributação de Lucro REAL, a licitante deve elaborar sua proposta e, por conseguinte, sua planilha com base no regime de tributação ao qual estará submetido durante a execução do contrato.</t>
    </r>
  </si>
  <si>
    <r>
      <rPr>
        <b val="true"/>
        <sz val="10"/>
        <color rgb="FF000000"/>
        <rFont val="Tahoma"/>
        <family val="2"/>
        <charset val="1"/>
      </rPr>
      <t xml:space="preserve">Observação 2: </t>
    </r>
    <r>
      <rPr>
        <sz val="10"/>
        <color rgb="FF000000"/>
        <rFont val="Tahoma"/>
        <family val="2"/>
        <charset val="1"/>
      </rPr>
      <t xml:space="preserve">Em decorrência do ISSQN, a planilha de custo  poderá sofrer revisões  de acordo com a Lei Tributária do Município onde se realizará a prestação de serviço.</t>
    </r>
  </si>
  <si>
    <r>
      <rPr>
        <b val="true"/>
        <sz val="10"/>
        <color rgb="FF000000"/>
        <rFont val="Tahoma"/>
        <family val="2"/>
        <charset val="1"/>
      </rPr>
      <t xml:space="preserve">Cálculo: </t>
    </r>
    <r>
      <rPr>
        <sz val="10"/>
        <color rgb="FF000000"/>
        <rFont val="Tahoma"/>
        <family val="2"/>
        <charset val="1"/>
      </rPr>
      <t xml:space="preserve">{[Total (Remuneração + Encargos Sociais + Insumos) + Total (Lucro e despesas indiretas)] / [1-(COFINS + PIS + ISS)]/100]} x Alíquota</t>
    </r>
  </si>
  <si>
    <t xml:space="preserve">Valor Unitário Referencial</t>
  </si>
  <si>
    <t xml:space="preserve">&lt;&lt;&lt;&lt;&lt;&lt;&lt; Valor que vai para a planilha Memória de Cálculo</t>
  </si>
  <si>
    <t xml:space="preserve">INSUMOS E EQUIPAMENTOS</t>
  </si>
  <si>
    <t xml:space="preserve">Submódulo 5</t>
  </si>
  <si>
    <t xml:space="preserve">Valor Total Mensal por Posto</t>
  </si>
  <si>
    <t xml:space="preserve">UNIFORMES</t>
  </si>
  <si>
    <t xml:space="preserve">Peça</t>
  </si>
  <si>
    <t xml:space="preserve">VALOR UNITÁRIO REFERENCIAL</t>
  </si>
  <si>
    <t xml:space="preserve">Camisa polo masculina básica</t>
  </si>
  <si>
    <t xml:space="preserve">com logomarca da empresa, com modelagem reta, mangas curtas e botões no peitilho, tecido de malha piquet.</t>
  </si>
  <si>
    <t xml:space="preserve">Calça de brim</t>
  </si>
  <si>
    <t xml:space="preserve">boa qualidade, resistente, uso profissional, de cor escura, com  2 bolsos frontais</t>
  </si>
  <si>
    <t xml:space="preserve">Cinto de Couro</t>
  </si>
  <si>
    <t xml:space="preserve">cor Preta, Tamanho: 110 CM, Uso: Masculino, Modelo: Social</t>
  </si>
  <si>
    <t xml:space="preserve">Par de meia sport</t>
  </si>
  <si>
    <t xml:space="preserve">cor branca, de boa qualidade.</t>
  </si>
  <si>
    <t xml:space="preserve">Par de calçado de segurança, tipo botina</t>
  </si>
  <si>
    <t xml:space="preserve">material: vaqueta relax, fechamento em elástico, , solado de poliuretano, com bico de aço, com proteção contra impactos de quedas de objetos sobre os artelhos e contra agentes abrasivos e escoriantes.</t>
  </si>
  <si>
    <t xml:space="preserve">Par de luva de segurança</t>
  </si>
  <si>
    <t xml:space="preserve">tricotada em fios de algodão e poliéster, palma e face palmar dos dedos com pigmentos antiderrapantes de pvc, punho com elástico.</t>
  </si>
  <si>
    <t xml:space="preserve">Crachá</t>
  </si>
  <si>
    <t xml:space="preserve">Quantidade Anual</t>
  </si>
  <si>
    <t xml:space="preserve">Valor Médio Anual</t>
  </si>
  <si>
    <t xml:space="preserve">Valor Total Anual</t>
  </si>
  <si>
    <t xml:space="preserve">Valor Total Mensal</t>
  </si>
  <si>
    <t xml:space="preserve">EQUIPAMENTOS</t>
  </si>
  <si>
    <t xml:space="preserve">Cinta ergonômica</t>
  </si>
  <si>
    <t xml:space="preserve">com suspensórios, acolchoada, elástico reforçado com hastes duplas na região lombar, ajuste duplo, velcro com máxima aderência, faixa refletiva.</t>
  </si>
  <si>
    <t xml:space="preserve">Óculos proteção</t>
  </si>
  <si>
    <t xml:space="preserve">transparente, contra impactos, resíngos químicos, poeira, estilo otg (over-the-glass) que pode ser usado em conjunto com óculos de grau, ampla visão, revestimento antiembaçante e anti uv, lente incolor em policarbonato.</t>
  </si>
  <si>
    <t xml:space="preserve">Protetor Auricular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</si>
</sst>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(&quot;R$ &quot;* #,##0.00_);_(&quot;R$ &quot;* \(#,##0.00\);_(&quot;R$ &quot;* \-??_);_(@_)"/>
    <numFmt numFmtId="166" formatCode="_-&quot;R$ &quot;* #,##0.00_-;&quot;-R$ &quot;* #,##0.00_-;_-&quot;R$ &quot;* \-??_-;_-@_-"/>
    <numFmt numFmtId="167" formatCode="0%"/>
    <numFmt numFmtId="168" formatCode="General"/>
    <numFmt numFmtId="169" formatCode="d/m/yyyy"/>
    <numFmt numFmtId="170" formatCode="0.000%"/>
    <numFmt numFmtId="171" formatCode="_-&quot;R$ &quot;* #,##0.00_-;&quot;-R$ &quot;* #,##0.00_-;_-&quot;R$ &quot;* \-???_-;_-@_-"/>
    <numFmt numFmtId="172" formatCode="0.0000%"/>
    <numFmt numFmtId="173" formatCode="[$R$-416]\ #,##0.00;[RED]\-[$R$-416]\ #,##0.00"/>
    <numFmt numFmtId="174" formatCode="&quot;R$ &quot;#,##0.00;[RED]&quot;-R$ &quot;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333333"/>
      <name val="Calibri"/>
      <family val="2"/>
      <charset val="1"/>
    </font>
    <font>
      <b val="true"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FF0000"/>
      <name val="Tahoma"/>
      <family val="2"/>
      <charset val="1"/>
    </font>
    <font>
      <sz val="10"/>
      <name val="Tahoma"/>
      <family val="2"/>
      <charset val="1"/>
    </font>
    <font>
      <sz val="10"/>
      <color rgb="FF333333"/>
      <name val="Tahoma"/>
      <family val="2"/>
      <charset val="1"/>
    </font>
    <font>
      <b val="true"/>
      <sz val="10"/>
      <color rgb="FF333333"/>
      <name val="Tahoma"/>
      <family val="2"/>
      <charset val="1"/>
    </font>
    <font>
      <sz val="11"/>
      <color rgb="FF000000"/>
      <name val="Tahoma"/>
      <family val="2"/>
      <charset val="1"/>
    </font>
    <font>
      <b val="true"/>
      <sz val="11"/>
      <color rgb="FF000000"/>
      <name val="Tahoma"/>
      <family val="2"/>
      <charset val="1"/>
    </font>
    <font>
      <b val="true"/>
      <sz val="11"/>
      <color rgb="FF333333"/>
      <name val="Tahoma"/>
      <family val="2"/>
      <charset val="1"/>
    </font>
    <font>
      <sz val="11"/>
      <color rgb="FF333333"/>
      <name val="Tahoma"/>
      <family val="2"/>
      <charset val="1"/>
    </font>
    <font>
      <sz val="12"/>
      <color rgb="FF000000"/>
      <name val="Times New Roman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F8CBAD"/>
        <bgColor rgb="FFFFE699"/>
      </patternFill>
    </fill>
    <fill>
      <patternFill patternType="solid">
        <fgColor rgb="FFC5E0B4"/>
        <bgColor rgb="FFD9D9D9"/>
      </patternFill>
    </fill>
    <fill>
      <patternFill patternType="solid">
        <fgColor rgb="FFFFFFFF"/>
        <bgColor rgb="FFDAE3F3"/>
      </patternFill>
    </fill>
    <fill>
      <patternFill patternType="solid">
        <fgColor rgb="FFFFE699"/>
        <bgColor rgb="FFF8CBAD"/>
      </patternFill>
    </fill>
    <fill>
      <patternFill patternType="solid">
        <fgColor rgb="FFD9D9D9"/>
        <bgColor rgb="FFDBDBDB"/>
      </patternFill>
    </fill>
    <fill>
      <patternFill patternType="solid">
        <fgColor rgb="FFB4C7E7"/>
        <bgColor rgb="FF99CCFF"/>
      </patternFill>
    </fill>
    <fill>
      <patternFill patternType="solid">
        <fgColor rgb="FF8FAADC"/>
        <bgColor rgb="FF969696"/>
      </patternFill>
    </fill>
    <fill>
      <patternFill patternType="solid">
        <fgColor rgb="FFF4B183"/>
        <bgColor rgb="FFF8CBAD"/>
      </patternFill>
    </fill>
    <fill>
      <patternFill patternType="solid">
        <fgColor rgb="FFFFFF00"/>
        <bgColor rgb="FFFFFF00"/>
      </patternFill>
    </fill>
    <fill>
      <patternFill patternType="solid">
        <fgColor rgb="FFDBDBDB"/>
        <bgColor rgb="FFD9D9D9"/>
      </patternFill>
    </fill>
    <fill>
      <patternFill patternType="solid">
        <fgColor rgb="FFDAE3F3"/>
        <bgColor rgb="FFD9E1F2"/>
      </patternFill>
    </fill>
    <fill>
      <patternFill patternType="solid">
        <fgColor rgb="FFD9E1F2"/>
        <bgColor rgb="FFDAE3F3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8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4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0" xfId="2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11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3" fillId="4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2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12" fillId="4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3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3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13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2" fillId="4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4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13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Moeda 2 2" xfId="21"/>
    <cellStyle name="Normal 2" xfId="22"/>
    <cellStyle name="Normal 4" xfId="23"/>
    <cellStyle name="Porcentagem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DBDBDB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1F2"/>
      <rgbColor rgb="FFC5E0B4"/>
      <rgbColor rgb="FFFFE6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157"/>
  <sheetViews>
    <sheetView showFormulas="false" showGridLines="true" showRowColHeaders="true" showZeros="true" rightToLeft="false" tabSelected="true" showOutlineSymbols="true" defaultGridColor="true" view="pageBreakPreview" topLeftCell="A145" colorId="64" zoomScale="100" zoomScaleNormal="100" zoomScalePageLayoutView="100" workbookViewId="0">
      <selection pane="topLeft" activeCell="A119" activeCellId="0" sqref="A119"/>
    </sheetView>
  </sheetViews>
  <sheetFormatPr defaultColWidth="9.1562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2" width="62.99"/>
    <col collapsed="false" customWidth="true" hidden="false" outlineLevel="0" max="3" min="3" style="3" width="18.58"/>
    <col collapsed="false" customWidth="true" hidden="false" outlineLevel="0" max="4" min="4" style="3" width="31.86"/>
    <col collapsed="false" customWidth="false" hidden="false" outlineLevel="0" max="1024" min="5" style="3" width="9.14"/>
  </cols>
  <sheetData>
    <row r="2" customFormat="false" ht="15" hidden="false" customHeight="false" outlineLevel="0" collapsed="false">
      <c r="A2" s="4" t="s">
        <v>0</v>
      </c>
      <c r="B2" s="4"/>
      <c r="C2" s="4" t="s">
        <v>1</v>
      </c>
      <c r="D2" s="4"/>
    </row>
    <row r="4" customFormat="false" ht="15" hidden="false" customHeight="false" outlineLevel="0" collapsed="false">
      <c r="A4" s="5" t="s">
        <v>2</v>
      </c>
      <c r="B4" s="5"/>
      <c r="C4" s="5"/>
      <c r="D4" s="5"/>
    </row>
    <row r="5" customFormat="false" ht="15" hidden="false" customHeight="false" outlineLevel="0" collapsed="false">
      <c r="A5" s="6" t="n">
        <v>1</v>
      </c>
      <c r="B5" s="7" t="s">
        <v>3</v>
      </c>
      <c r="C5" s="7"/>
      <c r="D5" s="7"/>
    </row>
    <row r="6" customFormat="false" ht="15" hidden="false" customHeight="false" outlineLevel="0" collapsed="false">
      <c r="A6" s="6" t="n">
        <v>2</v>
      </c>
      <c r="B6" s="7" t="s">
        <v>4</v>
      </c>
      <c r="C6" s="7"/>
      <c r="D6" s="7" t="s">
        <v>5</v>
      </c>
    </row>
    <row r="7" customFormat="false" ht="15" hidden="false" customHeight="false" outlineLevel="0" collapsed="false">
      <c r="A7" s="6" t="n">
        <v>3</v>
      </c>
      <c r="B7" s="7" t="s">
        <v>6</v>
      </c>
      <c r="C7" s="7"/>
      <c r="D7" s="7" t="s">
        <v>7</v>
      </c>
    </row>
    <row r="8" customFormat="false" ht="15" hidden="false" customHeight="false" outlineLevel="0" collapsed="false">
      <c r="A8" s="6" t="n">
        <v>4</v>
      </c>
      <c r="B8" s="7" t="s">
        <v>8</v>
      </c>
      <c r="C8" s="7"/>
      <c r="D8" s="7" t="n">
        <v>12</v>
      </c>
    </row>
    <row r="10" customFormat="false" ht="15" hidden="false" customHeight="false" outlineLevel="0" collapsed="false">
      <c r="A10" s="5" t="s">
        <v>9</v>
      </c>
      <c r="B10" s="5"/>
      <c r="C10" s="5"/>
      <c r="D10" s="5"/>
    </row>
    <row r="11" customFormat="false" ht="15" hidden="false" customHeight="false" outlineLevel="0" collapsed="false">
      <c r="A11" s="6" t="n">
        <v>1</v>
      </c>
      <c r="B11" s="7" t="s">
        <v>10</v>
      </c>
      <c r="C11" s="7"/>
      <c r="D11" s="7" t="s">
        <v>11</v>
      </c>
    </row>
    <row r="12" customFormat="false" ht="15" hidden="false" customHeight="false" outlineLevel="0" collapsed="false">
      <c r="A12" s="6" t="n">
        <v>2</v>
      </c>
      <c r="B12" s="7" t="s">
        <v>12</v>
      </c>
      <c r="C12" s="7"/>
      <c r="D12" s="7" t="s">
        <v>13</v>
      </c>
    </row>
    <row r="13" customFormat="false" ht="15" hidden="false" customHeight="false" outlineLevel="0" collapsed="false">
      <c r="A13" s="6" t="n">
        <v>3</v>
      </c>
      <c r="B13" s="7" t="s">
        <v>14</v>
      </c>
      <c r="C13" s="7"/>
      <c r="D13" s="7" t="n">
        <v>20</v>
      </c>
    </row>
    <row r="15" customFormat="false" ht="15" hidden="false" customHeight="false" outlineLevel="0" collapsed="false">
      <c r="A15" s="5" t="s">
        <v>15</v>
      </c>
      <c r="B15" s="5"/>
      <c r="C15" s="5"/>
      <c r="D15" s="5"/>
    </row>
    <row r="16" customFormat="false" ht="15" hidden="false" customHeight="false" outlineLevel="0" collapsed="false">
      <c r="A16" s="6" t="n">
        <v>1</v>
      </c>
      <c r="B16" s="7" t="s">
        <v>16</v>
      </c>
      <c r="C16" s="7"/>
      <c r="D16" s="7" t="str">
        <f aca="false">D11</f>
        <v>Apoio Administrativo</v>
      </c>
    </row>
    <row r="17" customFormat="false" ht="15" hidden="false" customHeight="false" outlineLevel="0" collapsed="false">
      <c r="A17" s="6" t="n">
        <v>2</v>
      </c>
      <c r="B17" s="7" t="s">
        <v>17</v>
      </c>
      <c r="C17" s="7"/>
      <c r="D17" s="7" t="n">
        <v>783210</v>
      </c>
    </row>
    <row r="18" customFormat="false" ht="15" hidden="false" customHeight="false" outlineLevel="0" collapsed="false">
      <c r="A18" s="6" t="n">
        <v>3</v>
      </c>
      <c r="B18" s="7" t="s">
        <v>18</v>
      </c>
      <c r="C18" s="7"/>
      <c r="D18" s="8" t="n">
        <f aca="false">'MEMÓRIA DE CÁLCULO'!C6</f>
        <v>1433.14</v>
      </c>
    </row>
    <row r="19" customFormat="false" ht="15" hidden="false" customHeight="false" outlineLevel="0" collapsed="false">
      <c r="A19" s="6" t="n">
        <v>4</v>
      </c>
      <c r="B19" s="7" t="s">
        <v>19</v>
      </c>
      <c r="C19" s="7"/>
      <c r="D19" s="9" t="str">
        <f aca="false">C2</f>
        <v>CARREGADOR</v>
      </c>
    </row>
    <row r="20" customFormat="false" ht="15" hidden="false" customHeight="false" outlineLevel="0" collapsed="false">
      <c r="A20" s="6" t="n">
        <v>5</v>
      </c>
      <c r="B20" s="7" t="s">
        <v>20</v>
      </c>
      <c r="C20" s="7"/>
      <c r="D20" s="10" t="n">
        <v>45292</v>
      </c>
    </row>
    <row r="22" customFormat="false" ht="15" hidden="false" customHeight="false" outlineLevel="0" collapsed="false">
      <c r="A22" s="11" t="s">
        <v>21</v>
      </c>
      <c r="B22" s="11"/>
      <c r="C22" s="11"/>
      <c r="D22" s="11"/>
    </row>
    <row r="23" customFormat="false" ht="15" hidden="false" customHeight="true" outlineLevel="0" collapsed="false">
      <c r="A23" s="12" t="s">
        <v>22</v>
      </c>
      <c r="B23" s="12" t="s">
        <v>23</v>
      </c>
      <c r="C23" s="12" t="s">
        <v>24</v>
      </c>
      <c r="D23" s="12" t="s">
        <v>25</v>
      </c>
    </row>
    <row r="24" customFormat="false" ht="15" hidden="false" customHeight="false" outlineLevel="0" collapsed="false">
      <c r="A24" s="6" t="s">
        <v>26</v>
      </c>
      <c r="B24" s="13" t="s">
        <v>27</v>
      </c>
      <c r="C24" s="7"/>
      <c r="D24" s="14" t="n">
        <f aca="false">D18</f>
        <v>1433.14</v>
      </c>
    </row>
    <row r="25" customFormat="false" ht="15" hidden="false" customHeight="false" outlineLevel="0" collapsed="false">
      <c r="A25" s="6" t="s">
        <v>28</v>
      </c>
      <c r="B25" s="13" t="s">
        <v>29</v>
      </c>
      <c r="C25" s="7"/>
      <c r="D25" s="14"/>
    </row>
    <row r="26" customFormat="false" ht="15" hidden="false" customHeight="false" outlineLevel="0" collapsed="false">
      <c r="A26" s="6" t="s">
        <v>30</v>
      </c>
      <c r="B26" s="13" t="s">
        <v>31</v>
      </c>
      <c r="C26" s="7"/>
      <c r="D26" s="14"/>
    </row>
    <row r="27" customFormat="false" ht="15" hidden="false" customHeight="false" outlineLevel="0" collapsed="false">
      <c r="A27" s="6" t="s">
        <v>32</v>
      </c>
      <c r="B27" s="13" t="s">
        <v>33</v>
      </c>
      <c r="C27" s="7"/>
      <c r="D27" s="14"/>
    </row>
    <row r="28" customFormat="false" ht="15" hidden="false" customHeight="false" outlineLevel="0" collapsed="false">
      <c r="A28" s="6" t="s">
        <v>34</v>
      </c>
      <c r="B28" s="13" t="s">
        <v>35</v>
      </c>
      <c r="C28" s="7"/>
      <c r="D28" s="14"/>
    </row>
    <row r="29" customFormat="false" ht="15" hidden="false" customHeight="false" outlineLevel="0" collapsed="false">
      <c r="A29" s="6" t="s">
        <v>36</v>
      </c>
      <c r="B29" s="13" t="s">
        <v>37</v>
      </c>
      <c r="C29" s="7"/>
      <c r="D29" s="14"/>
    </row>
    <row r="30" customFormat="false" ht="15" hidden="false" customHeight="false" outlineLevel="0" collapsed="false">
      <c r="A30" s="6" t="s">
        <v>38</v>
      </c>
      <c r="B30" s="13" t="s">
        <v>39</v>
      </c>
      <c r="C30" s="7"/>
      <c r="D30" s="14"/>
    </row>
    <row r="31" customFormat="false" ht="15" hidden="false" customHeight="true" outlineLevel="0" collapsed="false">
      <c r="A31" s="11" t="s">
        <v>40</v>
      </c>
      <c r="B31" s="11"/>
      <c r="C31" s="11" t="s">
        <v>41</v>
      </c>
      <c r="D31" s="15" t="n">
        <f aca="false">SUM(D24:D30)</f>
        <v>1433.14</v>
      </c>
    </row>
    <row r="33" customFormat="false" ht="15" hidden="false" customHeight="false" outlineLevel="0" collapsed="false">
      <c r="A33" s="11" t="s">
        <v>42</v>
      </c>
      <c r="B33" s="11"/>
      <c r="C33" s="11"/>
      <c r="D33" s="11"/>
    </row>
    <row r="35" customFormat="false" ht="15" hidden="false" customHeight="false" outlineLevel="0" collapsed="false">
      <c r="A35" s="16" t="s">
        <v>43</v>
      </c>
      <c r="B35" s="16"/>
      <c r="C35" s="16"/>
      <c r="D35" s="16"/>
    </row>
    <row r="36" customFormat="false" ht="15" hidden="false" customHeight="false" outlineLevel="0" collapsed="false">
      <c r="A36" s="16" t="s">
        <v>22</v>
      </c>
      <c r="B36" s="16" t="s">
        <v>23</v>
      </c>
      <c r="C36" s="16" t="s">
        <v>24</v>
      </c>
      <c r="D36" s="16" t="s">
        <v>25</v>
      </c>
    </row>
    <row r="37" customFormat="false" ht="15" hidden="false" customHeight="false" outlineLevel="0" collapsed="false">
      <c r="A37" s="6" t="s">
        <v>26</v>
      </c>
      <c r="B37" s="13" t="str">
        <f aca="false">'MEMÓRIA DE CÁLCULO'!B12</f>
        <v>13º Salário</v>
      </c>
      <c r="C37" s="17" t="n">
        <f aca="false">'MEMÓRIA DE CÁLCULO'!C12</f>
        <v>0.0833333333333333</v>
      </c>
      <c r="D37" s="18" t="n">
        <f aca="false">C37*$D$31</f>
        <v>119.428333333333</v>
      </c>
    </row>
    <row r="38" customFormat="false" ht="15" hidden="false" customHeight="false" outlineLevel="0" collapsed="false">
      <c r="A38" s="6" t="s">
        <v>28</v>
      </c>
      <c r="B38" s="13" t="str">
        <f aca="false">'MEMÓRIA DE CÁLCULO'!B13</f>
        <v>Adicional de Férias</v>
      </c>
      <c r="C38" s="17" t="n">
        <f aca="false">'MEMÓRIA DE CÁLCULO'!C13</f>
        <v>0.0277777777777778</v>
      </c>
      <c r="D38" s="18" t="n">
        <f aca="false">C38*$D$31</f>
        <v>39.8094444444444</v>
      </c>
    </row>
    <row r="39" customFormat="false" ht="15" hidden="false" customHeight="false" outlineLevel="0" collapsed="false">
      <c r="A39" s="6" t="s">
        <v>44</v>
      </c>
      <c r="B39" s="6"/>
      <c r="C39" s="19" t="n">
        <f aca="false">C38+C37</f>
        <v>0.111111111111111</v>
      </c>
      <c r="D39" s="20" t="n">
        <f aca="false">SUM(D37:D38)</f>
        <v>159.237777777778</v>
      </c>
    </row>
    <row r="40" customFormat="false" ht="15" hidden="false" customHeight="false" outlineLevel="0" collapsed="false">
      <c r="A40" s="6" t="s">
        <v>45</v>
      </c>
      <c r="B40" s="6"/>
      <c r="C40" s="21" t="n">
        <f aca="false">C39*C53</f>
        <v>0.0442222222222222</v>
      </c>
      <c r="D40" s="18" t="n">
        <f aca="false">D39*C53</f>
        <v>63.3766355555555</v>
      </c>
    </row>
    <row r="41" customFormat="false" ht="15" hidden="false" customHeight="false" outlineLevel="0" collapsed="false">
      <c r="A41" s="16" t="s">
        <v>46</v>
      </c>
      <c r="B41" s="16"/>
      <c r="C41" s="22" t="n">
        <f aca="false">C40+C39</f>
        <v>0.155333333333333</v>
      </c>
      <c r="D41" s="23" t="n">
        <f aca="false">D39+D40</f>
        <v>222.614413333333</v>
      </c>
    </row>
    <row r="43" customFormat="false" ht="15" hidden="false" customHeight="false" outlineLevel="0" collapsed="false">
      <c r="A43" s="16" t="s">
        <v>47</v>
      </c>
      <c r="B43" s="16"/>
      <c r="C43" s="16"/>
      <c r="D43" s="16"/>
    </row>
    <row r="44" customFormat="false" ht="15" hidden="false" customHeight="false" outlineLevel="0" collapsed="false">
      <c r="A44" s="16" t="s">
        <v>22</v>
      </c>
      <c r="B44" s="16" t="s">
        <v>23</v>
      </c>
      <c r="C44" s="16" t="s">
        <v>24</v>
      </c>
      <c r="D44" s="16" t="s">
        <v>25</v>
      </c>
    </row>
    <row r="45" customFormat="false" ht="15" hidden="false" customHeight="false" outlineLevel="0" collapsed="false">
      <c r="A45" s="6" t="s">
        <v>26</v>
      </c>
      <c r="B45" s="13" t="str">
        <f aca="false">'MEMÓRIA DE CÁLCULO'!B19</f>
        <v>INSS</v>
      </c>
      <c r="C45" s="17" t="n">
        <f aca="false">'MEMÓRIA DE CÁLCULO'!C19</f>
        <v>0.2</v>
      </c>
      <c r="D45" s="18" t="n">
        <f aca="false">C45*$D$31</f>
        <v>286.628</v>
      </c>
    </row>
    <row r="46" customFormat="false" ht="15" hidden="false" customHeight="false" outlineLevel="0" collapsed="false">
      <c r="A46" s="6" t="s">
        <v>28</v>
      </c>
      <c r="B46" s="13" t="str">
        <f aca="false">'MEMÓRIA DE CÁLCULO'!B20</f>
        <v>Salário Educação</v>
      </c>
      <c r="C46" s="17" t="n">
        <f aca="false">'MEMÓRIA DE CÁLCULO'!C20</f>
        <v>0.025</v>
      </c>
      <c r="D46" s="18" t="n">
        <f aca="false">C46*$D$31</f>
        <v>35.8285</v>
      </c>
    </row>
    <row r="47" customFormat="false" ht="15" hidden="false" customHeight="false" outlineLevel="0" collapsed="false">
      <c r="A47" s="6" t="s">
        <v>30</v>
      </c>
      <c r="B47" s="13" t="str">
        <f aca="false">'MEMÓRIA DE CÁLCULO'!B21</f>
        <v>Riscos Ambientais do Trabalho - RAT x FAP</v>
      </c>
      <c r="C47" s="17" t="n">
        <f aca="false">'MEMÓRIA DE CÁLCULO'!C21</f>
        <v>0.06</v>
      </c>
      <c r="D47" s="18" t="n">
        <f aca="false">C47*$D$31</f>
        <v>85.9884</v>
      </c>
    </row>
    <row r="48" customFormat="false" ht="15" hidden="false" customHeight="false" outlineLevel="0" collapsed="false">
      <c r="A48" s="6" t="s">
        <v>32</v>
      </c>
      <c r="B48" s="13" t="str">
        <f aca="false">'MEMÓRIA DE CÁLCULO'!B22</f>
        <v>SESC ou SESI</v>
      </c>
      <c r="C48" s="17" t="n">
        <f aca="false">'MEMÓRIA DE CÁLCULO'!C22</f>
        <v>0.015</v>
      </c>
      <c r="D48" s="18" t="n">
        <f aca="false">C48*$D$31</f>
        <v>21.4971</v>
      </c>
    </row>
    <row r="49" customFormat="false" ht="15" hidden="false" customHeight="false" outlineLevel="0" collapsed="false">
      <c r="A49" s="6" t="s">
        <v>34</v>
      </c>
      <c r="B49" s="13" t="str">
        <f aca="false">'MEMÓRIA DE CÁLCULO'!B23</f>
        <v>SENAI - SENAC</v>
      </c>
      <c r="C49" s="17" t="n">
        <f aca="false">'MEMÓRIA DE CÁLCULO'!C23</f>
        <v>0.01</v>
      </c>
      <c r="D49" s="18" t="n">
        <f aca="false">C49*$D$31</f>
        <v>14.3314</v>
      </c>
    </row>
    <row r="50" customFormat="false" ht="15" hidden="false" customHeight="false" outlineLevel="0" collapsed="false">
      <c r="A50" s="6" t="s">
        <v>36</v>
      </c>
      <c r="B50" s="13" t="str">
        <f aca="false">'MEMÓRIA DE CÁLCULO'!B24</f>
        <v>SEBRAE</v>
      </c>
      <c r="C50" s="17" t="n">
        <f aca="false">'MEMÓRIA DE CÁLCULO'!C24</f>
        <v>0.006</v>
      </c>
      <c r="D50" s="18" t="n">
        <f aca="false">C50*$D$31</f>
        <v>8.59884</v>
      </c>
    </row>
    <row r="51" customFormat="false" ht="15" hidden="false" customHeight="false" outlineLevel="0" collapsed="false">
      <c r="A51" s="6" t="s">
        <v>38</v>
      </c>
      <c r="B51" s="13" t="str">
        <f aca="false">'MEMÓRIA DE CÁLCULO'!B25</f>
        <v>INCRA</v>
      </c>
      <c r="C51" s="17" t="n">
        <f aca="false">'MEMÓRIA DE CÁLCULO'!C25</f>
        <v>0.002</v>
      </c>
      <c r="D51" s="18" t="n">
        <f aca="false">C51*$D$31</f>
        <v>2.86628</v>
      </c>
    </row>
    <row r="52" customFormat="false" ht="15" hidden="false" customHeight="false" outlineLevel="0" collapsed="false">
      <c r="A52" s="6" t="s">
        <v>48</v>
      </c>
      <c r="B52" s="13" t="str">
        <f aca="false">'MEMÓRIA DE CÁLCULO'!B26</f>
        <v>FGTS</v>
      </c>
      <c r="C52" s="17" t="n">
        <f aca="false">'MEMÓRIA DE CÁLCULO'!C26</f>
        <v>0.08</v>
      </c>
      <c r="D52" s="18" t="n">
        <f aca="false">C52*$D$31</f>
        <v>114.6512</v>
      </c>
    </row>
    <row r="53" customFormat="false" ht="15" hidden="false" customHeight="false" outlineLevel="0" collapsed="false">
      <c r="A53" s="16" t="s">
        <v>49</v>
      </c>
      <c r="B53" s="16"/>
      <c r="C53" s="24" t="n">
        <f aca="false">SUM(C45:C52)</f>
        <v>0.398</v>
      </c>
      <c r="D53" s="25" t="n">
        <f aca="false">SUM(D45:D52)</f>
        <v>570.38972</v>
      </c>
    </row>
    <row r="55" customFormat="false" ht="15" hidden="false" customHeight="false" outlineLevel="0" collapsed="false">
      <c r="A55" s="16" t="s">
        <v>50</v>
      </c>
      <c r="B55" s="16"/>
      <c r="C55" s="16"/>
      <c r="D55" s="16"/>
    </row>
    <row r="56" customFormat="false" ht="15" hidden="false" customHeight="false" outlineLevel="0" collapsed="false">
      <c r="A56" s="16" t="s">
        <v>22</v>
      </c>
      <c r="B56" s="16" t="s">
        <v>23</v>
      </c>
      <c r="C56" s="16" t="s">
        <v>24</v>
      </c>
      <c r="D56" s="16" t="s">
        <v>25</v>
      </c>
    </row>
    <row r="57" customFormat="false" ht="15" hidden="false" customHeight="false" outlineLevel="0" collapsed="false">
      <c r="A57" s="6" t="s">
        <v>26</v>
      </c>
      <c r="B57" s="13" t="str">
        <f aca="false">'MEMÓRIA DE CÁLCULO'!B34</f>
        <v>Transporte</v>
      </c>
      <c r="C57" s="17"/>
      <c r="D57" s="18" t="n">
        <f aca="false">'MEMÓRIA DE CÁLCULO'!D34</f>
        <v>90.0116</v>
      </c>
    </row>
    <row r="58" customFormat="false" ht="15" hidden="false" customHeight="false" outlineLevel="0" collapsed="false">
      <c r="A58" s="6" t="s">
        <v>28</v>
      </c>
      <c r="B58" s="13" t="str">
        <f aca="false">'MEMÓRIA DE CÁLCULO'!B35</f>
        <v>Auxílio alimentação</v>
      </c>
      <c r="C58" s="17"/>
      <c r="D58" s="18" t="n">
        <f aca="false">'MEMÓRIA DE CÁLCULO'!D35</f>
        <v>440.77</v>
      </c>
    </row>
    <row r="59" customFormat="false" ht="15" hidden="false" customHeight="false" outlineLevel="0" collapsed="false">
      <c r="A59" s="6" t="s">
        <v>30</v>
      </c>
      <c r="B59" s="13" t="str">
        <f aca="false">'MEMÓRIA DE CÁLCULO'!B36</f>
        <v>Assistência médica e familiar</v>
      </c>
      <c r="C59" s="17"/>
      <c r="D59" s="18" t="n">
        <f aca="false">'MEMÓRIA DE CÁLCULO'!D36</f>
        <v>107.22</v>
      </c>
    </row>
    <row r="60" customFormat="false" ht="15" hidden="false" customHeight="false" outlineLevel="0" collapsed="false">
      <c r="A60" s="6" t="s">
        <v>32</v>
      </c>
      <c r="B60" s="13" t="str">
        <f aca="false">'MEMÓRIA DE CÁLCULO'!B37</f>
        <v>Auxílio Creche</v>
      </c>
      <c r="C60" s="17"/>
      <c r="D60" s="18" t="n">
        <f aca="false">'MEMÓRIA DE CÁLCULO'!D37</f>
        <v>0</v>
      </c>
    </row>
    <row r="61" customFormat="false" ht="15" hidden="false" customHeight="false" outlineLevel="0" collapsed="false">
      <c r="A61" s="6" t="s">
        <v>34</v>
      </c>
      <c r="B61" s="13" t="str">
        <f aca="false">'MEMÓRIA DE CÁLCULO'!B38</f>
        <v>Seguro de Vida, Invalidez e Funeral</v>
      </c>
      <c r="C61" s="17"/>
      <c r="D61" s="18" t="n">
        <f aca="false">'MEMÓRIA DE CÁLCULO'!D38</f>
        <v>10.32</v>
      </c>
    </row>
    <row r="62" customFormat="false" ht="15" hidden="false" customHeight="false" outlineLevel="0" collapsed="false">
      <c r="A62" s="6" t="s">
        <v>36</v>
      </c>
      <c r="B62" s="13" t="str">
        <f aca="false">'MEMÓRIA DE CÁLCULO'!B39</f>
        <v>Outros (especificar)</v>
      </c>
      <c r="C62" s="17"/>
      <c r="D62" s="18" t="n">
        <f aca="false">'MEMÓRIA DE CÁLCULO'!D39</f>
        <v>0</v>
      </c>
    </row>
    <row r="63" customFormat="false" ht="15" hidden="false" customHeight="false" outlineLevel="0" collapsed="false">
      <c r="A63" s="16" t="s">
        <v>51</v>
      </c>
      <c r="B63" s="16"/>
      <c r="C63" s="16"/>
      <c r="D63" s="25" t="n">
        <f aca="false">SUM(D57:D62)</f>
        <v>648.3216</v>
      </c>
    </row>
    <row r="65" customFormat="false" ht="15" hidden="false" customHeight="false" outlineLevel="0" collapsed="false">
      <c r="A65" s="11" t="s">
        <v>52</v>
      </c>
      <c r="B65" s="11"/>
      <c r="C65" s="11"/>
      <c r="D65" s="11"/>
    </row>
    <row r="66" customFormat="false" ht="15" hidden="false" customHeight="false" outlineLevel="0" collapsed="false">
      <c r="A66" s="12" t="s">
        <v>22</v>
      </c>
      <c r="B66" s="12" t="s">
        <v>23</v>
      </c>
      <c r="C66" s="12" t="s">
        <v>24</v>
      </c>
      <c r="D66" s="12" t="s">
        <v>25</v>
      </c>
    </row>
    <row r="67" customFormat="false" ht="15" hidden="false" customHeight="false" outlineLevel="0" collapsed="false">
      <c r="A67" s="6" t="s">
        <v>53</v>
      </c>
      <c r="B67" s="13" t="s">
        <v>54</v>
      </c>
      <c r="C67" s="7"/>
      <c r="D67" s="18" t="n">
        <f aca="false">D41</f>
        <v>222.614413333333</v>
      </c>
    </row>
    <row r="68" customFormat="false" ht="15" hidden="false" customHeight="false" outlineLevel="0" collapsed="false">
      <c r="A68" s="6" t="s">
        <v>55</v>
      </c>
      <c r="B68" s="13" t="s">
        <v>56</v>
      </c>
      <c r="C68" s="7"/>
      <c r="D68" s="18" t="n">
        <f aca="false">D53</f>
        <v>570.38972</v>
      </c>
    </row>
    <row r="69" customFormat="false" ht="15" hidden="false" customHeight="false" outlineLevel="0" collapsed="false">
      <c r="A69" s="6" t="s">
        <v>57</v>
      </c>
      <c r="B69" s="13" t="s">
        <v>58</v>
      </c>
      <c r="C69" s="7"/>
      <c r="D69" s="18" t="n">
        <f aca="false">D63</f>
        <v>648.3216</v>
      </c>
    </row>
    <row r="70" customFormat="false" ht="15" hidden="false" customHeight="false" outlineLevel="0" collapsed="false">
      <c r="A70" s="11" t="s">
        <v>59</v>
      </c>
      <c r="B70" s="11"/>
      <c r="C70" s="11"/>
      <c r="D70" s="26" t="n">
        <f aca="false">SUM(D67:D69)</f>
        <v>1441.32573333333</v>
      </c>
    </row>
    <row r="72" customFormat="false" ht="15" hidden="false" customHeight="false" outlineLevel="0" collapsed="false">
      <c r="A72" s="11" t="s">
        <v>60</v>
      </c>
      <c r="B72" s="11"/>
      <c r="C72" s="11"/>
      <c r="D72" s="11"/>
    </row>
    <row r="74" customFormat="false" ht="15" hidden="false" customHeight="false" outlineLevel="0" collapsed="false">
      <c r="A74" s="16" t="s">
        <v>61</v>
      </c>
      <c r="B74" s="16"/>
      <c r="C74" s="16"/>
      <c r="D74" s="16"/>
    </row>
    <row r="75" customFormat="false" ht="15" hidden="false" customHeight="false" outlineLevel="0" collapsed="false">
      <c r="A75" s="16" t="s">
        <v>22</v>
      </c>
      <c r="B75" s="16" t="s">
        <v>23</v>
      </c>
      <c r="C75" s="16" t="s">
        <v>24</v>
      </c>
      <c r="D75" s="16" t="s">
        <v>25</v>
      </c>
    </row>
    <row r="76" customFormat="false" ht="15" hidden="false" customHeight="false" outlineLevel="0" collapsed="false">
      <c r="A76" s="6" t="s">
        <v>26</v>
      </c>
      <c r="B76" s="13" t="str">
        <f aca="false">'MEMÓRIA DE CÁLCULO'!B45</f>
        <v>Aviso Prévio Indenizado</v>
      </c>
      <c r="C76" s="17" t="n">
        <f aca="false">'MEMÓRIA DE CÁLCULO'!C45</f>
        <v>0.00833333333333333</v>
      </c>
      <c r="D76" s="18" t="n">
        <f aca="false">C76*$D$31</f>
        <v>11.9428333333333</v>
      </c>
    </row>
    <row r="77" customFormat="false" ht="15" hidden="false" customHeight="false" outlineLevel="0" collapsed="false">
      <c r="A77" s="6" t="s">
        <v>28</v>
      </c>
      <c r="B77" s="13" t="str">
        <f aca="false">'MEMÓRIA DE CÁLCULO'!B46</f>
        <v>Incidência do FGTS sobre o Aviso Prévio Indenizado</v>
      </c>
      <c r="C77" s="17" t="n">
        <f aca="false">'MEMÓRIA DE CÁLCULO'!C46</f>
        <v>0.000666666666666667</v>
      </c>
      <c r="D77" s="18" t="n">
        <f aca="false">C77*$D$31</f>
        <v>0.955426666666667</v>
      </c>
    </row>
    <row r="78" customFormat="false" ht="15" hidden="false" customHeight="false" outlineLevel="0" collapsed="false">
      <c r="A78" s="6" t="s">
        <v>30</v>
      </c>
      <c r="B78" s="13" t="str">
        <f aca="false">'MEMÓRIA DE CÁLCULO'!B47</f>
        <v>Multa do FGTS sobre o Aviso Prévio Indenizado</v>
      </c>
      <c r="C78" s="17" t="n">
        <f aca="false">'MEMÓRIA DE CÁLCULO'!C47</f>
        <v>0.00382222222222222</v>
      </c>
      <c r="D78" s="18" t="n">
        <f aca="false">C78*$D$31</f>
        <v>5.47777955555556</v>
      </c>
    </row>
    <row r="79" customFormat="false" ht="15" hidden="false" customHeight="false" outlineLevel="0" collapsed="false">
      <c r="A79" s="16" t="s">
        <v>62</v>
      </c>
      <c r="B79" s="16"/>
      <c r="C79" s="24" t="n">
        <f aca="false">SUM(C76:C78)</f>
        <v>0.0128222222222222</v>
      </c>
      <c r="D79" s="25" t="n">
        <f aca="false">SUM(D76:D78)</f>
        <v>18.3760395555556</v>
      </c>
    </row>
    <row r="81" customFormat="false" ht="15" hidden="false" customHeight="false" outlineLevel="0" collapsed="false">
      <c r="A81" s="16" t="s">
        <v>63</v>
      </c>
      <c r="B81" s="16"/>
      <c r="C81" s="16"/>
      <c r="D81" s="16"/>
    </row>
    <row r="82" customFormat="false" ht="15" hidden="false" customHeight="false" outlineLevel="0" collapsed="false">
      <c r="A82" s="16" t="s">
        <v>22</v>
      </c>
      <c r="B82" s="16" t="s">
        <v>23</v>
      </c>
      <c r="C82" s="16" t="s">
        <v>24</v>
      </c>
      <c r="D82" s="16" t="s">
        <v>25</v>
      </c>
    </row>
    <row r="83" customFormat="false" ht="15" hidden="false" customHeight="false" outlineLevel="0" collapsed="false">
      <c r="A83" s="6" t="s">
        <v>26</v>
      </c>
      <c r="B83" s="13" t="str">
        <f aca="false">'MEMÓRIA DE CÁLCULO'!B56</f>
        <v>Aviso Prévio Trabalhado</v>
      </c>
      <c r="C83" s="17" t="n">
        <f aca="false">'MEMÓRIA DE CÁLCULO'!C56</f>
        <v>0.0175</v>
      </c>
      <c r="D83" s="18" t="n">
        <f aca="false">C83*$D$31</f>
        <v>25.07995</v>
      </c>
    </row>
    <row r="84" customFormat="false" ht="15" hidden="false" customHeight="false" outlineLevel="0" collapsed="false">
      <c r="A84" s="6" t="s">
        <v>28</v>
      </c>
      <c r="B84" s="13" t="str">
        <f aca="false">'MEMÓRIA DE CÁLCULO'!B57</f>
        <v>Incidência dos encargos do submódulo 2.2 sobre o Aviso Prévio Trabalhado</v>
      </c>
      <c r="C84" s="17" t="n">
        <f aca="false">'MEMÓRIA DE CÁLCULO'!C57</f>
        <v>0.006965</v>
      </c>
      <c r="D84" s="18" t="n">
        <f aca="false">C84*$D$31</f>
        <v>9.9818201</v>
      </c>
    </row>
    <row r="85" customFormat="false" ht="15" hidden="false" customHeight="false" outlineLevel="0" collapsed="false">
      <c r="A85" s="6" t="s">
        <v>30</v>
      </c>
      <c r="B85" s="13" t="str">
        <f aca="false">'MEMÓRIA DE CÁLCULO'!B58</f>
        <v>Multa do FGTS sobre o Aviso Prévio Trabalhado</v>
      </c>
      <c r="C85" s="17" t="n">
        <f aca="false">'MEMÓRIA DE CÁLCULO'!C58</f>
        <v>0.0344</v>
      </c>
      <c r="D85" s="18" t="n">
        <f aca="false">C85*$D$31</f>
        <v>49.300016</v>
      </c>
    </row>
    <row r="86" customFormat="false" ht="15" hidden="false" customHeight="false" outlineLevel="0" collapsed="false">
      <c r="A86" s="16" t="s">
        <v>62</v>
      </c>
      <c r="B86" s="16"/>
      <c r="C86" s="24" t="n">
        <f aca="false">SUM(C83:C85)</f>
        <v>0.058865</v>
      </c>
      <c r="D86" s="25" t="n">
        <f aca="false">SUM(D83:D85)</f>
        <v>84.3617861</v>
      </c>
    </row>
    <row r="88" customFormat="false" ht="15" hidden="false" customHeight="false" outlineLevel="0" collapsed="false">
      <c r="A88" s="11" t="s">
        <v>64</v>
      </c>
      <c r="B88" s="11"/>
      <c r="C88" s="11"/>
      <c r="D88" s="11"/>
    </row>
    <row r="89" customFormat="false" ht="15" hidden="false" customHeight="false" outlineLevel="0" collapsed="false">
      <c r="A89" s="12" t="s">
        <v>22</v>
      </c>
      <c r="B89" s="12" t="s">
        <v>23</v>
      </c>
      <c r="C89" s="12" t="s">
        <v>24</v>
      </c>
      <c r="D89" s="12" t="s">
        <v>25</v>
      </c>
    </row>
    <row r="90" customFormat="false" ht="15" hidden="false" customHeight="false" outlineLevel="0" collapsed="false">
      <c r="A90" s="6" t="s">
        <v>65</v>
      </c>
      <c r="B90" s="13" t="s">
        <v>66</v>
      </c>
      <c r="C90" s="7" t="s">
        <v>41</v>
      </c>
      <c r="D90" s="18" t="n">
        <f aca="false">D79</f>
        <v>18.3760395555556</v>
      </c>
    </row>
    <row r="91" customFormat="false" ht="15" hidden="false" customHeight="false" outlineLevel="0" collapsed="false">
      <c r="A91" s="6" t="s">
        <v>67</v>
      </c>
      <c r="B91" s="13" t="s">
        <v>68</v>
      </c>
      <c r="C91" s="7" t="s">
        <v>41</v>
      </c>
      <c r="D91" s="18" t="n">
        <f aca="false">D86</f>
        <v>84.3617861</v>
      </c>
    </row>
    <row r="92" customFormat="false" ht="15" hidden="false" customHeight="false" outlineLevel="0" collapsed="false">
      <c r="A92" s="12" t="s">
        <v>69</v>
      </c>
      <c r="B92" s="12"/>
      <c r="C92" s="12"/>
      <c r="D92" s="27" t="n">
        <f aca="false">SUM(D90:D91)</f>
        <v>102.737825655556</v>
      </c>
    </row>
    <row r="94" customFormat="false" ht="15" hidden="false" customHeight="false" outlineLevel="0" collapsed="false">
      <c r="A94" s="11" t="s">
        <v>70</v>
      </c>
      <c r="B94" s="11"/>
      <c r="C94" s="11"/>
      <c r="D94" s="11"/>
    </row>
    <row r="96" customFormat="false" ht="15" hidden="false" customHeight="false" outlineLevel="0" collapsed="false">
      <c r="A96" s="16" t="s">
        <v>71</v>
      </c>
      <c r="B96" s="16"/>
      <c r="C96" s="16"/>
      <c r="D96" s="16"/>
    </row>
    <row r="97" customFormat="false" ht="15" hidden="false" customHeight="false" outlineLevel="0" collapsed="false">
      <c r="A97" s="16" t="s">
        <v>22</v>
      </c>
      <c r="B97" s="16" t="s">
        <v>23</v>
      </c>
      <c r="C97" s="16" t="s">
        <v>24</v>
      </c>
      <c r="D97" s="16" t="s">
        <v>25</v>
      </c>
    </row>
    <row r="98" customFormat="false" ht="15" hidden="false" customHeight="false" outlineLevel="0" collapsed="false">
      <c r="A98" s="6" t="s">
        <v>26</v>
      </c>
      <c r="B98" s="13" t="str">
        <f aca="false">'MEMÓRIA DE CÁLCULO'!B69</f>
        <v>Substituto das Férias</v>
      </c>
      <c r="C98" s="17" t="n">
        <f aca="false">'MEMÓRIA DE CÁLCULO'!C69</f>
        <v>0.0833333333333333</v>
      </c>
      <c r="D98" s="18" t="n">
        <f aca="false">C98*$D$31</f>
        <v>119.428333333333</v>
      </c>
    </row>
    <row r="99" customFormat="false" ht="15" hidden="false" customHeight="false" outlineLevel="0" collapsed="false">
      <c r="A99" s="6" t="s">
        <v>28</v>
      </c>
      <c r="B99" s="13" t="str">
        <f aca="false">'MEMÓRIA DE CÁLCULO'!B70</f>
        <v>Incidência do Submódulo 2.2 sobre as Férias</v>
      </c>
      <c r="C99" s="17" t="n">
        <f aca="false">'MEMÓRIA DE CÁLCULO'!C70</f>
        <v>0.0331666666666667</v>
      </c>
      <c r="D99" s="18" t="n">
        <f aca="false">C99*$D$31</f>
        <v>47.5324766666667</v>
      </c>
    </row>
    <row r="100" customFormat="false" ht="15" hidden="false" customHeight="false" outlineLevel="0" collapsed="false">
      <c r="A100" s="6" t="s">
        <v>30</v>
      </c>
      <c r="B100" s="13" t="str">
        <f aca="false">'MEMÓRIA DE CÁLCULO'!B71</f>
        <v>Ausência Justificada</v>
      </c>
      <c r="C100" s="17" t="n">
        <f aca="false">'MEMÓRIA DE CÁLCULO'!C71</f>
        <v>0.00277777777777778</v>
      </c>
      <c r="D100" s="18" t="n">
        <f aca="false">C100*$D$31</f>
        <v>3.98094444444444</v>
      </c>
    </row>
    <row r="101" customFormat="false" ht="15" hidden="false" customHeight="false" outlineLevel="0" collapsed="false">
      <c r="A101" s="6" t="s">
        <v>32</v>
      </c>
      <c r="B101" s="13" t="str">
        <f aca="false">'MEMÓRIA DE CÁLCULO'!B72</f>
        <v>Ausências Legais</v>
      </c>
      <c r="C101" s="17" t="n">
        <f aca="false">'MEMÓRIA DE CÁLCULO'!C72</f>
        <v>0.0010553196347032</v>
      </c>
      <c r="D101" s="18" t="n">
        <f aca="false">C101*$D$31</f>
        <v>1.51242078127854</v>
      </c>
    </row>
    <row r="102" customFormat="false" ht="15" hidden="false" customHeight="false" outlineLevel="0" collapsed="false">
      <c r="A102" s="6" t="s">
        <v>34</v>
      </c>
      <c r="B102" s="13" t="str">
        <f aca="false">'MEMÓRIA DE CÁLCULO'!B73</f>
        <v>Ausência por Doença</v>
      </c>
      <c r="C102" s="17" t="n">
        <f aca="false">'MEMÓRIA DE CÁLCULO'!C73</f>
        <v>0.00958904109589041</v>
      </c>
      <c r="D102" s="18" t="n">
        <f aca="false">C102*$D$31</f>
        <v>13.7424383561644</v>
      </c>
    </row>
    <row r="103" customFormat="false" ht="15" hidden="false" customHeight="false" outlineLevel="0" collapsed="false">
      <c r="A103" s="6" t="s">
        <v>36</v>
      </c>
      <c r="B103" s="13" t="str">
        <f aca="false">'MEMÓRIA DE CÁLCULO'!B74</f>
        <v>Licença Paternidade</v>
      </c>
      <c r="C103" s="17" t="n">
        <f aca="false">'MEMÓRIA DE CÁLCULO'!C74</f>
        <v>0.000137123287671233</v>
      </c>
      <c r="D103" s="18" t="n">
        <f aca="false">C103*$D$31</f>
        <v>0.196516868493151</v>
      </c>
    </row>
    <row r="104" customFormat="false" ht="15" hidden="false" customHeight="false" outlineLevel="0" collapsed="false">
      <c r="A104" s="6" t="s">
        <v>38</v>
      </c>
      <c r="B104" s="13" t="str">
        <f aca="false">'MEMÓRIA DE CÁLCULO'!B75</f>
        <v>Ausência por Acidente de Trabalho</v>
      </c>
      <c r="C104" s="17" t="n">
        <f aca="false">'MEMÓRIA DE CÁLCULO'!C75</f>
        <v>0.00265232876712329</v>
      </c>
      <c r="D104" s="18" t="n">
        <f aca="false">C104*$D$31</f>
        <v>3.80115844931507</v>
      </c>
    </row>
    <row r="105" customFormat="false" ht="15" hidden="false" customHeight="false" outlineLevel="0" collapsed="false">
      <c r="A105" s="6" t="s">
        <v>48</v>
      </c>
      <c r="B105" s="13" t="str">
        <f aca="false">'MEMÓRIA DE CÁLCULO'!B76</f>
        <v>Afastamento Maternidade</v>
      </c>
      <c r="C105" s="17" t="n">
        <f aca="false">'MEMÓRIA DE CÁLCULO'!C76</f>
        <v>0.000503744292237443</v>
      </c>
      <c r="D105" s="18" t="n">
        <f aca="false">C105*$D$31</f>
        <v>0.721936094977169</v>
      </c>
    </row>
    <row r="106" customFormat="false" ht="25.5" hidden="false" customHeight="false" outlineLevel="0" collapsed="false">
      <c r="A106" s="6" t="s">
        <v>72</v>
      </c>
      <c r="B106" s="28" t="str">
        <f aca="false">'MEMÓRIA DE CÁLCULO'!B77</f>
        <v>Incidência do Submódulo 2.2 sobre os itens C, D, E, F, G, H do submódulo 4.1</v>
      </c>
      <c r="C106" s="17" t="n">
        <f aca="false">'MEMÓRIA DE CÁLCULO'!C77</f>
        <v>0.00665270327245054</v>
      </c>
      <c r="D106" s="18" t="n">
        <f aca="false">C106*$D$31</f>
        <v>9.53425516787976</v>
      </c>
    </row>
    <row r="107" customFormat="false" ht="15" hidden="false" customHeight="false" outlineLevel="0" collapsed="false">
      <c r="A107" s="16" t="s">
        <v>73</v>
      </c>
      <c r="B107" s="16"/>
      <c r="C107" s="24" t="n">
        <f aca="false">SUM(C98:C106)</f>
        <v>0.139868038127854</v>
      </c>
      <c r="D107" s="25" t="n">
        <f aca="false">SUM(D98:D106)</f>
        <v>200.450480162553</v>
      </c>
    </row>
    <row r="109" customFormat="false" ht="15" hidden="false" customHeight="false" outlineLevel="0" collapsed="false">
      <c r="A109" s="16" t="s">
        <v>74</v>
      </c>
      <c r="B109" s="16"/>
      <c r="C109" s="16"/>
      <c r="D109" s="16"/>
    </row>
    <row r="110" customFormat="false" ht="15" hidden="false" customHeight="false" outlineLevel="0" collapsed="false">
      <c r="A110" s="16" t="s">
        <v>22</v>
      </c>
      <c r="B110" s="16" t="s">
        <v>23</v>
      </c>
      <c r="C110" s="16" t="s">
        <v>24</v>
      </c>
      <c r="D110" s="16" t="s">
        <v>25</v>
      </c>
    </row>
    <row r="111" customFormat="false" ht="15" hidden="false" customHeight="false" outlineLevel="0" collapsed="false">
      <c r="A111" s="6" t="s">
        <v>26</v>
      </c>
      <c r="B111" s="13" t="str">
        <f aca="false">'MEMÓRIA DE CÁLCULO'!B94</f>
        <v>Intervalo para repouso ou alimentação</v>
      </c>
      <c r="C111" s="17" t="n">
        <f aca="false">'MEMÓRIA DE CÁLCULO'!C82</f>
        <v>0</v>
      </c>
      <c r="D111" s="18" t="n">
        <f aca="false">C111*$D$31</f>
        <v>0</v>
      </c>
    </row>
    <row r="112" customFormat="false" ht="15" hidden="false" customHeight="false" outlineLevel="0" collapsed="false">
      <c r="A112" s="6" t="s">
        <v>28</v>
      </c>
      <c r="B112" s="13" t="str">
        <f aca="false">'MEMÓRIA DE CÁLCULO'!B95</f>
        <v>Incidência do submódulo 2.2 sobre o intervalo para repouso ou alimentação</v>
      </c>
      <c r="C112" s="17" t="n">
        <f aca="false">'MEMÓRIA DE CÁLCULO'!C83</f>
        <v>0</v>
      </c>
      <c r="D112" s="18" t="n">
        <f aca="false">C112*$D$31</f>
        <v>0</v>
      </c>
    </row>
    <row r="113" customFormat="false" ht="15" hidden="false" customHeight="false" outlineLevel="0" collapsed="false">
      <c r="A113" s="16" t="s">
        <v>73</v>
      </c>
      <c r="B113" s="16"/>
      <c r="C113" s="24" t="n">
        <f aca="false">SUM(C111:C112)</f>
        <v>0</v>
      </c>
      <c r="D113" s="25" t="n">
        <f aca="false">SUM(D111:D112)</f>
        <v>0</v>
      </c>
    </row>
    <row r="114" s="3" customFormat="true" ht="12.75" hidden="false" customHeight="false" outlineLevel="0" collapsed="false"/>
    <row r="115" customFormat="false" ht="15" hidden="false" customHeight="false" outlineLevel="0" collapsed="false">
      <c r="A115" s="11" t="s">
        <v>75</v>
      </c>
      <c r="B115" s="11"/>
      <c r="C115" s="11"/>
      <c r="D115" s="11"/>
    </row>
    <row r="116" customFormat="false" ht="15" hidden="false" customHeight="false" outlineLevel="0" collapsed="false">
      <c r="A116" s="12" t="s">
        <v>22</v>
      </c>
      <c r="B116" s="12" t="s">
        <v>23</v>
      </c>
      <c r="C116" s="12" t="s">
        <v>24</v>
      </c>
      <c r="D116" s="12" t="s">
        <v>25</v>
      </c>
    </row>
    <row r="117" s="29" customFormat="true" ht="12.75" hidden="false" customHeight="false" outlineLevel="0" collapsed="false">
      <c r="A117" s="6" t="s">
        <v>76</v>
      </c>
      <c r="B117" s="13" t="s">
        <v>77</v>
      </c>
      <c r="C117" s="7" t="s">
        <v>41</v>
      </c>
      <c r="D117" s="18" t="n">
        <f aca="false">D107</f>
        <v>200.450480162553</v>
      </c>
    </row>
    <row r="118" customFormat="false" ht="15" hidden="false" customHeight="false" outlineLevel="0" collapsed="false">
      <c r="A118" s="6" t="s">
        <v>78</v>
      </c>
      <c r="B118" s="13" t="s">
        <v>79</v>
      </c>
      <c r="C118" s="7" t="s">
        <v>41</v>
      </c>
      <c r="D118" s="18" t="n">
        <f aca="false">D113</f>
        <v>0</v>
      </c>
    </row>
    <row r="119" customFormat="false" ht="15" hidden="false" customHeight="false" outlineLevel="0" collapsed="false">
      <c r="A119" s="11" t="s">
        <v>80</v>
      </c>
      <c r="B119" s="11"/>
      <c r="C119" s="11"/>
      <c r="D119" s="26" t="n">
        <f aca="false">SUM(D117:D118)</f>
        <v>200.450480162553</v>
      </c>
    </row>
    <row r="121" customFormat="false" ht="15" hidden="false" customHeight="false" outlineLevel="0" collapsed="false">
      <c r="A121" s="11" t="s">
        <v>81</v>
      </c>
      <c r="B121" s="11"/>
      <c r="C121" s="11"/>
      <c r="D121" s="11"/>
    </row>
    <row r="122" customFormat="false" ht="15" hidden="false" customHeight="false" outlineLevel="0" collapsed="false">
      <c r="A122" s="12" t="s">
        <v>22</v>
      </c>
      <c r="B122" s="12" t="s">
        <v>23</v>
      </c>
      <c r="C122" s="12" t="s">
        <v>24</v>
      </c>
      <c r="D122" s="12" t="s">
        <v>25</v>
      </c>
    </row>
    <row r="123" customFormat="false" ht="15" hidden="false" customHeight="false" outlineLevel="0" collapsed="false">
      <c r="A123" s="6" t="s">
        <v>26</v>
      </c>
      <c r="B123" s="13" t="str">
        <f aca="false">'MEMÓRIA DE CÁLCULO'!B99</f>
        <v>Uniformes</v>
      </c>
      <c r="C123" s="7" t="s">
        <v>41</v>
      </c>
      <c r="D123" s="14" t="n">
        <f aca="false">'MEMÓRIA DE CÁLCULO'!D99</f>
        <v>78.9875</v>
      </c>
    </row>
    <row r="124" customFormat="false" ht="15" hidden="false" customHeight="false" outlineLevel="0" collapsed="false">
      <c r="A124" s="6" t="s">
        <v>28</v>
      </c>
      <c r="B124" s="13" t="str">
        <f aca="false">'MEMÓRIA DE CÁLCULO'!B100</f>
        <v>Materiais</v>
      </c>
      <c r="C124" s="7" t="s">
        <v>41</v>
      </c>
      <c r="D124" s="14" t="n">
        <f aca="false">'MEMÓRIA DE CÁLCULO'!D100</f>
        <v>0</v>
      </c>
    </row>
    <row r="125" customFormat="false" ht="15" hidden="false" customHeight="false" outlineLevel="0" collapsed="false">
      <c r="A125" s="6" t="s">
        <v>30</v>
      </c>
      <c r="B125" s="13" t="str">
        <f aca="false">'MEMÓRIA DE CÁLCULO'!B101</f>
        <v>Equipamentos</v>
      </c>
      <c r="C125" s="7" t="s">
        <v>41</v>
      </c>
      <c r="D125" s="14" t="n">
        <f aca="false">'MEMÓRIA DE CÁLCULO'!D101</f>
        <v>7.9475</v>
      </c>
    </row>
    <row r="126" customFormat="false" ht="15" hidden="false" customHeight="false" outlineLevel="0" collapsed="false">
      <c r="A126" s="11" t="s">
        <v>82</v>
      </c>
      <c r="B126" s="11"/>
      <c r="C126" s="11" t="s">
        <v>41</v>
      </c>
      <c r="D126" s="15" t="n">
        <f aca="false">SUM(D123:D125)</f>
        <v>86.935</v>
      </c>
    </row>
    <row r="128" customFormat="false" ht="23.25" hidden="false" customHeight="true" outlineLevel="0" collapsed="false">
      <c r="A128" s="30" t="s">
        <v>83</v>
      </c>
      <c r="B128" s="30"/>
      <c r="C128" s="30"/>
      <c r="D128" s="31" t="n">
        <f aca="false">D31+D70+D92+D119+D126</f>
        <v>3264.58903915144</v>
      </c>
    </row>
    <row r="130" customFormat="false" ht="15" hidden="false" customHeight="false" outlineLevel="0" collapsed="false">
      <c r="A130" s="11" t="s">
        <v>84</v>
      </c>
      <c r="B130" s="11"/>
      <c r="C130" s="11"/>
      <c r="D130" s="11"/>
    </row>
    <row r="131" customFormat="false" ht="15" hidden="false" customHeight="false" outlineLevel="0" collapsed="false">
      <c r="A131" s="32" t="s">
        <v>22</v>
      </c>
      <c r="B131" s="32" t="s">
        <v>23</v>
      </c>
      <c r="C131" s="32" t="s">
        <v>24</v>
      </c>
      <c r="D131" s="32" t="s">
        <v>25</v>
      </c>
    </row>
    <row r="132" customFormat="false" ht="15" hidden="false" customHeight="false" outlineLevel="0" collapsed="false">
      <c r="A132" s="6" t="s">
        <v>26</v>
      </c>
      <c r="B132" s="13" t="str">
        <f aca="false">'MEMÓRIA DE CÁLCULO'!B105</f>
        <v>Custos Indiretos</v>
      </c>
      <c r="C132" s="33" t="n">
        <f aca="false">'MEMÓRIA DE CÁLCULO'!C105</f>
        <v>0.03</v>
      </c>
      <c r="D132" s="14" t="n">
        <f aca="false">D128*C132</f>
        <v>97.9376711745432</v>
      </c>
    </row>
    <row r="133" customFormat="false" ht="15" hidden="false" customHeight="false" outlineLevel="0" collapsed="false">
      <c r="A133" s="6" t="s">
        <v>28</v>
      </c>
      <c r="B133" s="13" t="str">
        <f aca="false">'MEMÓRIA DE CÁLCULO'!B106</f>
        <v>Lucro</v>
      </c>
      <c r="C133" s="33" t="n">
        <f aca="false">'MEMÓRIA DE CÁLCULO'!C106</f>
        <v>0.0679</v>
      </c>
      <c r="D133" s="14" t="n">
        <f aca="false">(D132+D128)*C133</f>
        <v>228.315563631134</v>
      </c>
    </row>
    <row r="134" customFormat="false" ht="15" hidden="false" customHeight="false" outlineLevel="0" collapsed="false">
      <c r="A134" s="6" t="s">
        <v>30</v>
      </c>
      <c r="B134" s="6" t="s">
        <v>85</v>
      </c>
      <c r="C134" s="33"/>
      <c r="D134" s="14"/>
    </row>
    <row r="135" s="34" customFormat="true" ht="12.75" hidden="false" customHeight="false" outlineLevel="0" collapsed="false">
      <c r="A135" s="6" t="s">
        <v>86</v>
      </c>
      <c r="B135" s="13" t="str">
        <f aca="false">'MEMÓRIA DE CÁLCULO'!B108</f>
        <v>Tributos Federais (PIS e COFINS)</v>
      </c>
      <c r="C135" s="33" t="n">
        <f aca="false">'MEMÓRIA DE CÁLCULO'!C108</f>
        <v>0.0925</v>
      </c>
      <c r="D135" s="14" t="n">
        <f aca="false">(($D$133+$D$132+$D$128)/(1-SUM($C$135:$C$137))*C135)</f>
        <v>387.350332759222</v>
      </c>
    </row>
    <row r="136" customFormat="false" ht="15" hidden="false" customHeight="false" outlineLevel="0" collapsed="false">
      <c r="A136" s="6" t="s">
        <v>87</v>
      </c>
      <c r="B136" s="13" t="str">
        <f aca="false">'MEMÓRIA DE CÁLCULO'!B109</f>
        <v>Tributos Estaduais</v>
      </c>
      <c r="C136" s="33" t="n">
        <f aca="false">'MEMÓRIA DE CÁLCULO'!C109</f>
        <v>0</v>
      </c>
      <c r="D136" s="14" t="n">
        <f aca="false">(($D$133+$D$132+$D$128)/(1-SUM($C$135:$C$137))*C136)</f>
        <v>0</v>
      </c>
    </row>
    <row r="137" customFormat="false" ht="15" hidden="false" customHeight="false" outlineLevel="0" collapsed="false">
      <c r="A137" s="6" t="s">
        <v>88</v>
      </c>
      <c r="B137" s="13" t="str">
        <f aca="false">'MEMÓRIA DE CÁLCULO'!B110</f>
        <v>Tributos Municipais (ISS)</v>
      </c>
      <c r="C137" s="33" t="n">
        <f aca="false">'MEMÓRIA DE CÁLCULO'!C110</f>
        <v>0.05</v>
      </c>
      <c r="D137" s="14" t="n">
        <f aca="false">(($D$133+$D$132+$D$128)/(1-SUM($C$135:$C$137))*C137)</f>
        <v>209.378558248228</v>
      </c>
    </row>
    <row r="138" customFormat="false" ht="15" hidden="false" customHeight="false" outlineLevel="0" collapsed="false">
      <c r="A138" s="35" t="s">
        <v>89</v>
      </c>
      <c r="B138" s="35"/>
      <c r="C138" s="36" t="n">
        <f aca="false">SUM(C132:C137)</f>
        <v>0.2404</v>
      </c>
      <c r="D138" s="37" t="n">
        <f aca="false">SUM(D132:D137)</f>
        <v>922.982125813128</v>
      </c>
    </row>
    <row r="140" customFormat="false" ht="15" hidden="false" customHeight="false" outlineLevel="0" collapsed="false">
      <c r="A140" s="11" t="s">
        <v>90</v>
      </c>
      <c r="B140" s="11"/>
      <c r="C140" s="11"/>
      <c r="D140" s="11"/>
    </row>
    <row r="141" customFormat="false" ht="15" hidden="false" customHeight="false" outlineLevel="0" collapsed="false">
      <c r="A141" s="12" t="s">
        <v>22</v>
      </c>
      <c r="B141" s="12" t="s">
        <v>23</v>
      </c>
      <c r="C141" s="12" t="s">
        <v>24</v>
      </c>
      <c r="D141" s="12" t="s">
        <v>25</v>
      </c>
    </row>
    <row r="142" customFormat="false" ht="15" hidden="false" customHeight="false" outlineLevel="0" collapsed="false">
      <c r="A142" s="6" t="s">
        <v>26</v>
      </c>
      <c r="B142" s="13" t="s">
        <v>21</v>
      </c>
      <c r="C142" s="7" t="s">
        <v>41</v>
      </c>
      <c r="D142" s="8" t="n">
        <f aca="false">D31</f>
        <v>1433.14</v>
      </c>
    </row>
    <row r="143" customFormat="false" ht="15" hidden="false" customHeight="false" outlineLevel="0" collapsed="false">
      <c r="A143" s="6" t="s">
        <v>28</v>
      </c>
      <c r="B143" s="13" t="s">
        <v>91</v>
      </c>
      <c r="C143" s="7" t="s">
        <v>41</v>
      </c>
      <c r="D143" s="18" t="n">
        <f aca="false">D70</f>
        <v>1441.32573333333</v>
      </c>
    </row>
    <row r="144" s="34" customFormat="true" ht="12.75" hidden="false" customHeight="false" outlineLevel="0" collapsed="false">
      <c r="A144" s="6" t="s">
        <v>30</v>
      </c>
      <c r="B144" s="13" t="s">
        <v>60</v>
      </c>
      <c r="C144" s="7" t="s">
        <v>41</v>
      </c>
      <c r="D144" s="18" t="n">
        <f aca="false">D92</f>
        <v>102.737825655556</v>
      </c>
    </row>
    <row r="145" customFormat="false" ht="15" hidden="false" customHeight="false" outlineLevel="0" collapsed="false">
      <c r="A145" s="6" t="s">
        <v>32</v>
      </c>
      <c r="B145" s="13" t="s">
        <v>70</v>
      </c>
      <c r="C145" s="7" t="s">
        <v>41</v>
      </c>
      <c r="D145" s="18" t="n">
        <f aca="false">D119</f>
        <v>200.450480162553</v>
      </c>
    </row>
    <row r="146" customFormat="false" ht="15" hidden="false" customHeight="false" outlineLevel="0" collapsed="false">
      <c r="A146" s="6" t="s">
        <v>34</v>
      </c>
      <c r="B146" s="13" t="s">
        <v>81</v>
      </c>
      <c r="C146" s="7" t="s">
        <v>41</v>
      </c>
      <c r="D146" s="8" t="n">
        <f aca="false">D126</f>
        <v>86.935</v>
      </c>
    </row>
    <row r="147" customFormat="false" ht="15" hidden="false" customHeight="false" outlineLevel="0" collapsed="false">
      <c r="A147" s="6" t="s">
        <v>36</v>
      </c>
      <c r="B147" s="13" t="s">
        <v>92</v>
      </c>
      <c r="C147" s="7" t="s">
        <v>41</v>
      </c>
      <c r="D147" s="8" t="n">
        <f aca="false">SUM(D142:D146)</f>
        <v>3264.58903915144</v>
      </c>
    </row>
    <row r="148" customFormat="false" ht="15" hidden="false" customHeight="false" outlineLevel="0" collapsed="false">
      <c r="A148" s="6" t="s">
        <v>38</v>
      </c>
      <c r="B148" s="13" t="s">
        <v>93</v>
      </c>
      <c r="C148" s="7" t="s">
        <v>41</v>
      </c>
      <c r="D148" s="8" t="n">
        <f aca="false">D138</f>
        <v>922.982125813128</v>
      </c>
    </row>
    <row r="149" customFormat="false" ht="15" hidden="false" customHeight="false" outlineLevel="0" collapsed="false">
      <c r="A149" s="11" t="s">
        <v>94</v>
      </c>
      <c r="B149" s="11"/>
      <c r="C149" s="11"/>
      <c r="D149" s="38" t="n">
        <f aca="false">ROUND(D147+D148,2)</f>
        <v>4187.57</v>
      </c>
    </row>
    <row r="151" customFormat="false" ht="15" hidden="false" customHeight="false" outlineLevel="0" collapsed="false">
      <c r="A151" s="5" t="s">
        <v>95</v>
      </c>
      <c r="B151" s="5"/>
      <c r="C151" s="5"/>
      <c r="D151" s="5"/>
    </row>
    <row r="152" customFormat="false" ht="25.5" hidden="false" customHeight="false" outlineLevel="0" collapsed="false">
      <c r="A152" s="5" t="s">
        <v>22</v>
      </c>
      <c r="B152" s="5" t="s">
        <v>23</v>
      </c>
      <c r="C152" s="39" t="s">
        <v>96</v>
      </c>
      <c r="D152" s="5" t="s">
        <v>97</v>
      </c>
    </row>
    <row r="153" customFormat="false" ht="25.5" hidden="false" customHeight="true" outlineLevel="0" collapsed="false">
      <c r="A153" s="6" t="s">
        <v>26</v>
      </c>
      <c r="B153" s="6" t="str">
        <f aca="false">D19</f>
        <v>CARREGADOR</v>
      </c>
      <c r="C153" s="7" t="n">
        <f aca="false">D13</f>
        <v>20</v>
      </c>
      <c r="D153" s="8" t="n">
        <f aca="false">D149</f>
        <v>4187.57</v>
      </c>
    </row>
    <row r="155" customFormat="false" ht="15" hidden="false" customHeight="false" outlineLevel="0" collapsed="false">
      <c r="A155" s="5" t="s">
        <v>98</v>
      </c>
      <c r="B155" s="5"/>
      <c r="C155" s="5"/>
      <c r="D155" s="40" t="n">
        <f aca="false">D153*C153</f>
        <v>83751.4</v>
      </c>
    </row>
    <row r="156" customFormat="false" ht="15" hidden="false" customHeight="false" outlineLevel="0" collapsed="false">
      <c r="A156" s="5" t="s">
        <v>99</v>
      </c>
      <c r="B156" s="5"/>
      <c r="C156" s="5"/>
      <c r="D156" s="40" t="n">
        <f aca="false">D155*D8</f>
        <v>1005016.8</v>
      </c>
    </row>
    <row r="157" customFormat="false" ht="15" hidden="false" customHeight="false" outlineLevel="0" collapsed="false">
      <c r="A157" s="5" t="s">
        <v>100</v>
      </c>
      <c r="B157" s="5"/>
      <c r="C157" s="5"/>
      <c r="D157" s="40" t="n">
        <f aca="false">D156*3</f>
        <v>3015050.4</v>
      </c>
    </row>
  </sheetData>
  <mergeCells count="55">
    <mergeCell ref="A2:B2"/>
    <mergeCell ref="C2:D2"/>
    <mergeCell ref="A4:D4"/>
    <mergeCell ref="B5:C5"/>
    <mergeCell ref="B6:C6"/>
    <mergeCell ref="B7:C7"/>
    <mergeCell ref="B8:C8"/>
    <mergeCell ref="A10:D10"/>
    <mergeCell ref="B11:C11"/>
    <mergeCell ref="B12:C12"/>
    <mergeCell ref="B13:C13"/>
    <mergeCell ref="A15:D15"/>
    <mergeCell ref="B16:C16"/>
    <mergeCell ref="B17:C17"/>
    <mergeCell ref="B18:C18"/>
    <mergeCell ref="B19:C19"/>
    <mergeCell ref="B20:C20"/>
    <mergeCell ref="A22:D22"/>
    <mergeCell ref="A31:B31"/>
    <mergeCell ref="A33:D33"/>
    <mergeCell ref="A35:D35"/>
    <mergeCell ref="A39:B39"/>
    <mergeCell ref="A40:B40"/>
    <mergeCell ref="A41:B41"/>
    <mergeCell ref="A43:D43"/>
    <mergeCell ref="A53:B53"/>
    <mergeCell ref="A55:D55"/>
    <mergeCell ref="A63:C63"/>
    <mergeCell ref="A65:D65"/>
    <mergeCell ref="A70:C70"/>
    <mergeCell ref="A72:D72"/>
    <mergeCell ref="A74:D74"/>
    <mergeCell ref="A79:B79"/>
    <mergeCell ref="A81:D81"/>
    <mergeCell ref="A86:B86"/>
    <mergeCell ref="A88:D88"/>
    <mergeCell ref="A92:C92"/>
    <mergeCell ref="A94:D94"/>
    <mergeCell ref="A96:D96"/>
    <mergeCell ref="A107:B107"/>
    <mergeCell ref="A109:D109"/>
    <mergeCell ref="A113:B113"/>
    <mergeCell ref="A115:D115"/>
    <mergeCell ref="A119:C119"/>
    <mergeCell ref="A121:D121"/>
    <mergeCell ref="A126:B126"/>
    <mergeCell ref="A128:C128"/>
    <mergeCell ref="A130:D130"/>
    <mergeCell ref="A138:B138"/>
    <mergeCell ref="A140:D140"/>
    <mergeCell ref="A149:C149"/>
    <mergeCell ref="A151:D151"/>
    <mergeCell ref="A155:C155"/>
    <mergeCell ref="A156:C156"/>
    <mergeCell ref="A157:C15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2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16"/>
  <sheetViews>
    <sheetView showFormulas="false" showGridLines="true" showRowColHeaders="true" showZeros="true" rightToLeft="false" tabSelected="false" showOutlineSymbols="true" defaultGridColor="true" view="pageBreakPreview" topLeftCell="A38" colorId="64" zoomScale="100" zoomScaleNormal="100" zoomScalePageLayoutView="100" workbookViewId="0">
      <selection pane="topLeft" activeCell="A59" activeCellId="0" sqref="A59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41" width="37.86"/>
    <col collapsed="false" customWidth="true" hidden="false" outlineLevel="0" max="3" min="3" style="42" width="16.43"/>
    <col collapsed="false" customWidth="true" hidden="false" outlineLevel="0" max="4" min="4" style="3" width="33"/>
    <col collapsed="false" customWidth="true" hidden="false" outlineLevel="0" max="5" min="5" style="41" width="86.42"/>
    <col collapsed="false" customWidth="false" hidden="false" outlineLevel="0" max="1024" min="6" style="3" width="9.14"/>
  </cols>
  <sheetData>
    <row r="1" customFormat="false" ht="15" hidden="false" customHeight="false" outlineLevel="0" collapsed="false">
      <c r="C1" s="3"/>
    </row>
    <row r="2" customFormat="false" ht="24.75" hidden="false" customHeight="true" outlineLevel="0" collapsed="false">
      <c r="A2" s="43" t="s">
        <v>101</v>
      </c>
      <c r="B2" s="43"/>
      <c r="C2" s="44" t="s">
        <v>1</v>
      </c>
      <c r="D2" s="44"/>
      <c r="E2" s="44"/>
      <c r="F2" s="45"/>
    </row>
    <row r="3" customFormat="false" ht="15" hidden="false" customHeight="false" outlineLevel="0" collapsed="false">
      <c r="C3" s="3"/>
    </row>
    <row r="4" customFormat="false" ht="16.5" hidden="false" customHeight="true" outlineLevel="0" collapsed="false">
      <c r="A4" s="32" t="s">
        <v>102</v>
      </c>
      <c r="B4" s="32"/>
      <c r="C4" s="32"/>
      <c r="D4" s="32"/>
      <c r="E4" s="32"/>
    </row>
    <row r="5" customFormat="false" ht="15" hidden="false" customHeight="true" outlineLevel="0" collapsed="false">
      <c r="A5" s="32" t="s">
        <v>22</v>
      </c>
      <c r="B5" s="32"/>
      <c r="C5" s="32" t="s">
        <v>103</v>
      </c>
      <c r="D5" s="32" t="s">
        <v>104</v>
      </c>
      <c r="E5" s="46" t="s">
        <v>105</v>
      </c>
    </row>
    <row r="6" customFormat="false" ht="15" hidden="false" customHeight="false" outlineLevel="0" collapsed="false">
      <c r="A6" s="6" t="s">
        <v>26</v>
      </c>
      <c r="B6" s="47" t="s">
        <v>27</v>
      </c>
      <c r="C6" s="14" t="n">
        <v>1433.14</v>
      </c>
      <c r="D6" s="7" t="s">
        <v>41</v>
      </c>
      <c r="E6" s="47" t="s">
        <v>106</v>
      </c>
    </row>
    <row r="7" customFormat="false" ht="15" hidden="false" customHeight="false" outlineLevel="0" collapsed="false">
      <c r="C7" s="3"/>
    </row>
    <row r="8" customFormat="false" ht="16.5" hidden="false" customHeight="true" outlineLevel="0" collapsed="false">
      <c r="A8" s="32" t="s">
        <v>42</v>
      </c>
      <c r="B8" s="32"/>
      <c r="C8" s="32"/>
      <c r="D8" s="32"/>
      <c r="E8" s="32"/>
    </row>
    <row r="9" customFormat="false" ht="15" hidden="false" customHeight="false" outlineLevel="0" collapsed="false">
      <c r="C9" s="3"/>
    </row>
    <row r="10" customFormat="false" ht="16.5" hidden="false" customHeight="true" outlineLevel="0" collapsed="false">
      <c r="A10" s="16" t="s">
        <v>43</v>
      </c>
      <c r="B10" s="16"/>
      <c r="C10" s="16"/>
      <c r="D10" s="16"/>
      <c r="E10" s="16"/>
    </row>
    <row r="11" customFormat="false" ht="16.5" hidden="false" customHeight="true" outlineLevel="0" collapsed="false">
      <c r="A11" s="16" t="s">
        <v>22</v>
      </c>
      <c r="B11" s="16"/>
      <c r="C11" s="16" t="s">
        <v>24</v>
      </c>
      <c r="D11" s="16" t="s">
        <v>104</v>
      </c>
      <c r="E11" s="48" t="s">
        <v>105</v>
      </c>
    </row>
    <row r="12" customFormat="false" ht="15" hidden="false" customHeight="false" outlineLevel="0" collapsed="false">
      <c r="A12" s="6" t="s">
        <v>26</v>
      </c>
      <c r="B12" s="47" t="s">
        <v>107</v>
      </c>
      <c r="C12" s="17" t="n">
        <v>0.0833333333333333</v>
      </c>
      <c r="D12" s="7" t="s">
        <v>108</v>
      </c>
      <c r="E12" s="47" t="s">
        <v>109</v>
      </c>
    </row>
    <row r="13" customFormat="false" ht="15" hidden="false" customHeight="false" outlineLevel="0" collapsed="false">
      <c r="A13" s="6" t="s">
        <v>28</v>
      </c>
      <c r="B13" s="47" t="s">
        <v>110</v>
      </c>
      <c r="C13" s="17" t="n">
        <f aca="false">C12/3</f>
        <v>0.0277777777777778</v>
      </c>
      <c r="D13" s="7" t="s">
        <v>111</v>
      </c>
      <c r="E13" s="47" t="s">
        <v>112</v>
      </c>
    </row>
    <row r="14" customFormat="false" ht="15" hidden="false" customHeight="true" outlineLevel="0" collapsed="false">
      <c r="A14" s="49" t="s">
        <v>113</v>
      </c>
      <c r="B14" s="49"/>
      <c r="C14" s="50" t="n">
        <f aca="false">SUM(C12:C13)</f>
        <v>0.111111111111111</v>
      </c>
    </row>
    <row r="15" customFormat="false" ht="26.25" hidden="false" customHeight="true" outlineLevel="0" collapsed="false">
      <c r="A15" s="49" t="s">
        <v>114</v>
      </c>
      <c r="B15" s="49"/>
      <c r="C15" s="51" t="n">
        <f aca="false">C14*C27</f>
        <v>0.0442222222222222</v>
      </c>
    </row>
    <row r="17" customFormat="false" ht="16.5" hidden="false" customHeight="true" outlineLevel="0" collapsed="false">
      <c r="A17" s="16" t="s">
        <v>47</v>
      </c>
      <c r="B17" s="16"/>
      <c r="C17" s="16"/>
      <c r="D17" s="16"/>
      <c r="E17" s="16"/>
    </row>
    <row r="18" customFormat="false" ht="16.5" hidden="false" customHeight="true" outlineLevel="0" collapsed="false">
      <c r="A18" s="16" t="s">
        <v>22</v>
      </c>
      <c r="B18" s="16"/>
      <c r="C18" s="16" t="s">
        <v>24</v>
      </c>
      <c r="D18" s="16" t="s">
        <v>104</v>
      </c>
      <c r="E18" s="48" t="s">
        <v>105</v>
      </c>
    </row>
    <row r="19" customFormat="false" ht="15" hidden="false" customHeight="false" outlineLevel="0" collapsed="false">
      <c r="A19" s="6" t="s">
        <v>26</v>
      </c>
      <c r="B19" s="47" t="s">
        <v>115</v>
      </c>
      <c r="C19" s="17" t="n">
        <v>0.2</v>
      </c>
      <c r="D19" s="7" t="s">
        <v>41</v>
      </c>
      <c r="E19" s="47" t="s">
        <v>116</v>
      </c>
    </row>
    <row r="20" customFormat="false" ht="15" hidden="false" customHeight="false" outlineLevel="0" collapsed="false">
      <c r="A20" s="6" t="s">
        <v>28</v>
      </c>
      <c r="B20" s="47" t="s">
        <v>117</v>
      </c>
      <c r="C20" s="17" t="n">
        <v>0.025</v>
      </c>
      <c r="D20" s="7" t="s">
        <v>41</v>
      </c>
      <c r="E20" s="47" t="s">
        <v>118</v>
      </c>
    </row>
    <row r="21" customFormat="false" ht="63.75" hidden="false" customHeight="false" outlineLevel="0" collapsed="false">
      <c r="A21" s="6" t="s">
        <v>30</v>
      </c>
      <c r="B21" s="47" t="s">
        <v>119</v>
      </c>
      <c r="C21" s="52" t="n">
        <v>0.06</v>
      </c>
      <c r="D21" s="7" t="s">
        <v>41</v>
      </c>
      <c r="E21" s="47" t="s">
        <v>120</v>
      </c>
    </row>
    <row r="22" customFormat="false" ht="15" hidden="false" customHeight="false" outlineLevel="0" collapsed="false">
      <c r="A22" s="6" t="s">
        <v>32</v>
      </c>
      <c r="B22" s="47" t="s">
        <v>121</v>
      </c>
      <c r="C22" s="17" t="n">
        <v>0.015</v>
      </c>
      <c r="D22" s="7" t="s">
        <v>41</v>
      </c>
      <c r="E22" s="47" t="s">
        <v>122</v>
      </c>
    </row>
    <row r="23" customFormat="false" ht="15" hidden="false" customHeight="false" outlineLevel="0" collapsed="false">
      <c r="A23" s="6" t="s">
        <v>34</v>
      </c>
      <c r="B23" s="47" t="s">
        <v>123</v>
      </c>
      <c r="C23" s="17" t="n">
        <v>0.01</v>
      </c>
      <c r="D23" s="7" t="s">
        <v>41</v>
      </c>
      <c r="E23" s="47" t="s">
        <v>124</v>
      </c>
    </row>
    <row r="24" customFormat="false" ht="15" hidden="false" customHeight="false" outlineLevel="0" collapsed="false">
      <c r="A24" s="6" t="s">
        <v>36</v>
      </c>
      <c r="B24" s="47" t="s">
        <v>125</v>
      </c>
      <c r="C24" s="17" t="n">
        <v>0.006</v>
      </c>
      <c r="D24" s="7" t="s">
        <v>41</v>
      </c>
      <c r="E24" s="47" t="s">
        <v>126</v>
      </c>
    </row>
    <row r="25" customFormat="false" ht="15" hidden="false" customHeight="false" outlineLevel="0" collapsed="false">
      <c r="A25" s="6" t="s">
        <v>38</v>
      </c>
      <c r="B25" s="47" t="s">
        <v>127</v>
      </c>
      <c r="C25" s="17" t="n">
        <v>0.002</v>
      </c>
      <c r="D25" s="7" t="s">
        <v>41</v>
      </c>
      <c r="E25" s="47" t="s">
        <v>128</v>
      </c>
    </row>
    <row r="26" customFormat="false" ht="15" hidden="false" customHeight="false" outlineLevel="0" collapsed="false">
      <c r="A26" s="6" t="s">
        <v>48</v>
      </c>
      <c r="B26" s="47" t="s">
        <v>129</v>
      </c>
      <c r="C26" s="17" t="n">
        <v>0.08</v>
      </c>
      <c r="D26" s="7" t="s">
        <v>41</v>
      </c>
      <c r="E26" s="47" t="s">
        <v>130</v>
      </c>
    </row>
    <row r="27" customFormat="false" ht="15" hidden="false" customHeight="false" outlineLevel="0" collapsed="false">
      <c r="A27" s="6" t="s">
        <v>131</v>
      </c>
      <c r="B27" s="6"/>
      <c r="C27" s="50" t="n">
        <f aca="false">SUM(C19:C26)</f>
        <v>0.398</v>
      </c>
    </row>
    <row r="29" customFormat="false" ht="36.75" hidden="false" customHeight="true" outlineLevel="0" collapsed="false">
      <c r="A29" s="49" t="s">
        <v>132</v>
      </c>
      <c r="B29" s="49"/>
      <c r="C29" s="49"/>
      <c r="D29" s="49"/>
      <c r="E29" s="49"/>
    </row>
    <row r="32" customFormat="false" ht="15" hidden="false" customHeight="false" outlineLevel="0" collapsed="false">
      <c r="A32" s="16" t="s">
        <v>133</v>
      </c>
      <c r="B32" s="16"/>
      <c r="C32" s="16"/>
      <c r="D32" s="16"/>
      <c r="E32" s="16"/>
    </row>
    <row r="33" customFormat="false" ht="15" hidden="false" customHeight="false" outlineLevel="0" collapsed="false">
      <c r="A33" s="16" t="s">
        <v>22</v>
      </c>
      <c r="B33" s="16"/>
      <c r="C33" s="16" t="s">
        <v>24</v>
      </c>
      <c r="D33" s="16" t="s">
        <v>104</v>
      </c>
      <c r="E33" s="48" t="s">
        <v>105</v>
      </c>
    </row>
    <row r="34" customFormat="false" ht="63.75" hidden="false" customHeight="false" outlineLevel="0" collapsed="false">
      <c r="A34" s="6" t="s">
        <v>26</v>
      </c>
      <c r="B34" s="47" t="s">
        <v>134</v>
      </c>
      <c r="C34" s="53" t="s">
        <v>41</v>
      </c>
      <c r="D34" s="54" t="n">
        <f aca="false">IF(((C6*0.06)&gt;=(4*2*22)),0,((4*2*22)-(C6*0.06)))</f>
        <v>90.0116</v>
      </c>
      <c r="E34" s="9" t="s">
        <v>135</v>
      </c>
    </row>
    <row r="35" customFormat="false" ht="25.5" hidden="false" customHeight="false" outlineLevel="0" collapsed="false">
      <c r="A35" s="6" t="s">
        <v>28</v>
      </c>
      <c r="B35" s="47" t="s">
        <v>136</v>
      </c>
      <c r="C35" s="53" t="s">
        <v>41</v>
      </c>
      <c r="D35" s="55" t="n">
        <v>440.77</v>
      </c>
      <c r="E35" s="56" t="s">
        <v>137</v>
      </c>
    </row>
    <row r="36" customFormat="false" ht="15" hidden="false" customHeight="false" outlineLevel="0" collapsed="false">
      <c r="A36" s="6" t="s">
        <v>30</v>
      </c>
      <c r="B36" s="47" t="s">
        <v>138</v>
      </c>
      <c r="C36" s="53" t="s">
        <v>41</v>
      </c>
      <c r="D36" s="57" t="n">
        <f aca="false">'MÓDULO 2.3'!C4</f>
        <v>107.22</v>
      </c>
      <c r="E36" s="47" t="s">
        <v>139</v>
      </c>
    </row>
    <row r="37" customFormat="false" ht="15" hidden="false" customHeight="false" outlineLevel="0" collapsed="false">
      <c r="A37" s="6" t="s">
        <v>32</v>
      </c>
      <c r="B37" s="47" t="s">
        <v>140</v>
      </c>
      <c r="C37" s="53" t="s">
        <v>41</v>
      </c>
      <c r="D37" s="7"/>
      <c r="E37" s="47" t="s">
        <v>41</v>
      </c>
    </row>
    <row r="38" customFormat="false" ht="15" hidden="false" customHeight="false" outlineLevel="0" collapsed="false">
      <c r="A38" s="6" t="s">
        <v>34</v>
      </c>
      <c r="B38" s="47" t="s">
        <v>141</v>
      </c>
      <c r="C38" s="53" t="s">
        <v>41</v>
      </c>
      <c r="D38" s="57" t="n">
        <f aca="false">'MÓDULO 2.3'!C5</f>
        <v>10.32</v>
      </c>
      <c r="E38" s="47" t="s">
        <v>139</v>
      </c>
    </row>
    <row r="39" customFormat="false" ht="15" hidden="false" customHeight="false" outlineLevel="0" collapsed="false">
      <c r="A39" s="6" t="s">
        <v>36</v>
      </c>
      <c r="B39" s="47" t="s">
        <v>39</v>
      </c>
      <c r="C39" s="53" t="s">
        <v>41</v>
      </c>
      <c r="D39" s="7"/>
      <c r="E39" s="47" t="s">
        <v>41</v>
      </c>
    </row>
    <row r="41" customFormat="false" ht="15" hidden="false" customHeight="false" outlineLevel="0" collapsed="false">
      <c r="A41" s="32" t="s">
        <v>60</v>
      </c>
      <c r="B41" s="32"/>
      <c r="C41" s="32"/>
      <c r="D41" s="32"/>
      <c r="E41" s="32"/>
    </row>
    <row r="43" customFormat="false" ht="15" hidden="false" customHeight="false" outlineLevel="0" collapsed="false">
      <c r="A43" s="16" t="s">
        <v>61</v>
      </c>
      <c r="B43" s="16"/>
      <c r="C43" s="16"/>
      <c r="D43" s="16"/>
      <c r="E43" s="16"/>
    </row>
    <row r="44" customFormat="false" ht="15" hidden="false" customHeight="false" outlineLevel="0" collapsed="false">
      <c r="A44" s="16" t="s">
        <v>22</v>
      </c>
      <c r="B44" s="16"/>
      <c r="C44" s="16" t="s">
        <v>24</v>
      </c>
      <c r="D44" s="16" t="s">
        <v>104</v>
      </c>
      <c r="E44" s="48" t="s">
        <v>105</v>
      </c>
    </row>
    <row r="45" customFormat="false" ht="15" hidden="false" customHeight="false" outlineLevel="0" collapsed="false">
      <c r="A45" s="6" t="s">
        <v>26</v>
      </c>
      <c r="B45" s="47" t="s">
        <v>66</v>
      </c>
      <c r="C45" s="33" t="n">
        <f aca="false">1/12*0.1</f>
        <v>0.00833333333333333</v>
      </c>
      <c r="D45" s="7" t="s">
        <v>142</v>
      </c>
      <c r="E45" s="47" t="s">
        <v>143</v>
      </c>
    </row>
    <row r="46" customFormat="false" ht="25.5" hidden="false" customHeight="false" outlineLevel="0" collapsed="false">
      <c r="A46" s="6" t="s">
        <v>28</v>
      </c>
      <c r="B46" s="47" t="s">
        <v>144</v>
      </c>
      <c r="C46" s="33" t="n">
        <f aca="false">C45*0.08</f>
        <v>0.000666666666666667</v>
      </c>
      <c r="D46" s="7" t="s">
        <v>145</v>
      </c>
      <c r="E46" s="47" t="s">
        <v>146</v>
      </c>
    </row>
    <row r="47" customFormat="false" ht="25.5" hidden="false" customHeight="false" outlineLevel="0" collapsed="false">
      <c r="A47" s="6" t="s">
        <v>30</v>
      </c>
      <c r="B47" s="47" t="s">
        <v>147</v>
      </c>
      <c r="C47" s="33" t="n">
        <f aca="false">0.08*0.4*0.1*(1+(1/12)+(1/12)+((1/3)*(1/12)))</f>
        <v>0.00382222222222222</v>
      </c>
      <c r="D47" s="47" t="s">
        <v>148</v>
      </c>
      <c r="E47" s="47" t="s">
        <v>149</v>
      </c>
    </row>
    <row r="48" customFormat="false" ht="15" hidden="false" customHeight="false" outlineLevel="0" collapsed="false">
      <c r="A48" s="6" t="s">
        <v>150</v>
      </c>
      <c r="B48" s="6"/>
      <c r="C48" s="58" t="n">
        <f aca="false">SUM(C45:C47)</f>
        <v>0.0128222222222222</v>
      </c>
    </row>
    <row r="50" customFormat="false" ht="39.75" hidden="false" customHeight="true" outlineLevel="0" collapsed="false">
      <c r="A50" s="49" t="s">
        <v>151</v>
      </c>
      <c r="B50" s="49"/>
      <c r="C50" s="49"/>
      <c r="D50" s="49"/>
      <c r="E50" s="49"/>
    </row>
    <row r="52" customFormat="false" ht="39.75" hidden="false" customHeight="true" outlineLevel="0" collapsed="false">
      <c r="A52" s="49" t="s">
        <v>152</v>
      </c>
      <c r="B52" s="49"/>
      <c r="C52" s="49"/>
      <c r="D52" s="49"/>
      <c r="E52" s="49"/>
    </row>
    <row r="54" customFormat="false" ht="15" hidden="false" customHeight="false" outlineLevel="0" collapsed="false">
      <c r="A54" s="16" t="s">
        <v>63</v>
      </c>
      <c r="B54" s="16"/>
      <c r="C54" s="16"/>
      <c r="D54" s="16"/>
      <c r="E54" s="16"/>
    </row>
    <row r="55" customFormat="false" ht="15" hidden="false" customHeight="false" outlineLevel="0" collapsed="false">
      <c r="A55" s="16" t="s">
        <v>22</v>
      </c>
      <c r="B55" s="16"/>
      <c r="C55" s="16" t="s">
        <v>24</v>
      </c>
      <c r="D55" s="16" t="s">
        <v>104</v>
      </c>
      <c r="E55" s="48" t="s">
        <v>105</v>
      </c>
    </row>
    <row r="56" customFormat="false" ht="15" hidden="false" customHeight="false" outlineLevel="0" collapsed="false">
      <c r="A56" s="6" t="s">
        <v>26</v>
      </c>
      <c r="B56" s="47" t="s">
        <v>68</v>
      </c>
      <c r="C56" s="33" t="n">
        <f aca="false">(0.9*(7/30)/12)</f>
        <v>0.0175</v>
      </c>
      <c r="D56" s="7" t="s">
        <v>153</v>
      </c>
      <c r="E56" s="47" t="s">
        <v>143</v>
      </c>
    </row>
    <row r="57" customFormat="false" ht="25.5" hidden="false" customHeight="false" outlineLevel="0" collapsed="false">
      <c r="A57" s="6" t="s">
        <v>28</v>
      </c>
      <c r="B57" s="47" t="s">
        <v>154</v>
      </c>
      <c r="C57" s="33" t="n">
        <f aca="false">C56*C27</f>
        <v>0.006965</v>
      </c>
      <c r="D57" s="47" t="s">
        <v>155</v>
      </c>
      <c r="E57" s="47" t="s">
        <v>146</v>
      </c>
    </row>
    <row r="58" customFormat="false" ht="25.5" hidden="false" customHeight="false" outlineLevel="0" collapsed="false">
      <c r="A58" s="6" t="s">
        <v>30</v>
      </c>
      <c r="B58" s="47" t="s">
        <v>156</v>
      </c>
      <c r="C58" s="33" t="n">
        <f aca="false">0.08*0.4*0.9*(1+(1/12)+(1/12+1/3*1/12))</f>
        <v>0.0344</v>
      </c>
      <c r="D58" s="47" t="s">
        <v>157</v>
      </c>
      <c r="E58" s="47" t="s">
        <v>149</v>
      </c>
    </row>
    <row r="59" customFormat="false" ht="15" hidden="false" customHeight="false" outlineLevel="0" collapsed="false">
      <c r="A59" s="6" t="s">
        <v>150</v>
      </c>
      <c r="B59" s="6"/>
      <c r="C59" s="58" t="n">
        <f aca="false">SUM(C56:C58)</f>
        <v>0.058865</v>
      </c>
    </row>
    <row r="61" customFormat="false" ht="12.75" hidden="false" customHeight="true" outlineLevel="0" collapsed="false">
      <c r="A61" s="49" t="s">
        <v>158</v>
      </c>
      <c r="B61" s="49"/>
      <c r="C61" s="49"/>
      <c r="D61" s="49"/>
      <c r="E61" s="49"/>
    </row>
    <row r="63" customFormat="false" ht="24.75" hidden="false" customHeight="true" outlineLevel="0" collapsed="false">
      <c r="A63" s="49" t="s">
        <v>159</v>
      </c>
      <c r="B63" s="49"/>
      <c r="C63" s="49"/>
      <c r="D63" s="49"/>
      <c r="E63" s="49"/>
    </row>
    <row r="65" customFormat="false" ht="15" hidden="false" customHeight="false" outlineLevel="0" collapsed="false">
      <c r="A65" s="32" t="s">
        <v>70</v>
      </c>
      <c r="B65" s="32"/>
      <c r="C65" s="32"/>
      <c r="D65" s="32"/>
      <c r="E65" s="32"/>
    </row>
    <row r="67" customFormat="false" ht="15" hidden="false" customHeight="false" outlineLevel="0" collapsed="false">
      <c r="A67" s="16" t="s">
        <v>71</v>
      </c>
      <c r="B67" s="16"/>
      <c r="C67" s="16"/>
      <c r="D67" s="16"/>
      <c r="E67" s="16"/>
    </row>
    <row r="68" customFormat="false" ht="15" hidden="false" customHeight="false" outlineLevel="0" collapsed="false">
      <c r="A68" s="16" t="s">
        <v>22</v>
      </c>
      <c r="B68" s="16"/>
      <c r="C68" s="16" t="s">
        <v>24</v>
      </c>
      <c r="D68" s="16" t="s">
        <v>104</v>
      </c>
      <c r="E68" s="48" t="s">
        <v>105</v>
      </c>
    </row>
    <row r="69" customFormat="false" ht="15" hidden="false" customHeight="false" outlineLevel="0" collapsed="false">
      <c r="A69" s="6" t="s">
        <v>26</v>
      </c>
      <c r="B69" s="47" t="s">
        <v>160</v>
      </c>
      <c r="C69" s="59" t="n">
        <f aca="false">1/12</f>
        <v>0.0833333333333333</v>
      </c>
      <c r="D69" s="7" t="s">
        <v>108</v>
      </c>
      <c r="E69" s="47" t="s">
        <v>161</v>
      </c>
    </row>
    <row r="70" customFormat="false" ht="25.5" hidden="false" customHeight="false" outlineLevel="0" collapsed="false">
      <c r="A70" s="6" t="s">
        <v>28</v>
      </c>
      <c r="B70" s="47" t="s">
        <v>162</v>
      </c>
      <c r="C70" s="59" t="n">
        <f aca="false">C69*C27</f>
        <v>0.0331666666666667</v>
      </c>
      <c r="D70" s="7" t="s">
        <v>41</v>
      </c>
      <c r="E70" s="47" t="s">
        <v>41</v>
      </c>
    </row>
    <row r="71" customFormat="false" ht="15" hidden="false" customHeight="false" outlineLevel="0" collapsed="false">
      <c r="A71" s="6" t="s">
        <v>30</v>
      </c>
      <c r="B71" s="47" t="s">
        <v>163</v>
      </c>
      <c r="C71" s="33" t="n">
        <f aca="false">(1/30)/12</f>
        <v>0.00277777777777778</v>
      </c>
      <c r="D71" s="7" t="s">
        <v>164</v>
      </c>
      <c r="E71" s="47" t="s">
        <v>165</v>
      </c>
    </row>
    <row r="72" customFormat="false" ht="38.25" hidden="false" customHeight="false" outlineLevel="0" collapsed="false">
      <c r="A72" s="6" t="s">
        <v>32</v>
      </c>
      <c r="B72" s="47" t="s">
        <v>166</v>
      </c>
      <c r="C72" s="33" t="n">
        <f aca="false">(((0.1344*2+0.0305*2*(252/365)+0.0118*3+0.02*1+0.004*1+0.0016*6)/30)/12)</f>
        <v>0.0010553196347032</v>
      </c>
      <c r="D72" s="47" t="s">
        <v>167</v>
      </c>
      <c r="E72" s="47" t="s">
        <v>168</v>
      </c>
    </row>
    <row r="73" customFormat="false" ht="15" hidden="false" customHeight="false" outlineLevel="0" collapsed="false">
      <c r="A73" s="6" t="s">
        <v>34</v>
      </c>
      <c r="B73" s="47" t="s">
        <v>169</v>
      </c>
      <c r="C73" s="33" t="n">
        <f aca="false">((1*5*(252/365))/30)/12</f>
        <v>0.00958904109589041</v>
      </c>
      <c r="D73" s="7" t="s">
        <v>170</v>
      </c>
      <c r="E73" s="47" t="s">
        <v>171</v>
      </c>
    </row>
    <row r="74" customFormat="false" ht="25.5" hidden="false" customHeight="false" outlineLevel="0" collapsed="false">
      <c r="A74" s="6" t="s">
        <v>36</v>
      </c>
      <c r="B74" s="47" t="s">
        <v>172</v>
      </c>
      <c r="C74" s="33" t="n">
        <f aca="false">((5/30)/12)*0.0143*(252/365)</f>
        <v>0.000137123287671233</v>
      </c>
      <c r="D74" s="7" t="s">
        <v>173</v>
      </c>
      <c r="E74" s="47" t="s">
        <v>174</v>
      </c>
    </row>
    <row r="75" customFormat="false" ht="15" hidden="false" customHeight="false" outlineLevel="0" collapsed="false">
      <c r="A75" s="6" t="s">
        <v>38</v>
      </c>
      <c r="B75" s="47" t="s">
        <v>175</v>
      </c>
      <c r="C75" s="33" t="n">
        <f aca="false">((15/30)/12*(0.0922*(252/365)))</f>
        <v>0.00265232876712329</v>
      </c>
      <c r="D75" s="7" t="s">
        <v>176</v>
      </c>
      <c r="E75" s="47" t="s">
        <v>177</v>
      </c>
    </row>
    <row r="76" customFormat="false" ht="25.5" hidden="false" customHeight="false" outlineLevel="0" collapsed="false">
      <c r="A76" s="6" t="s">
        <v>48</v>
      </c>
      <c r="B76" s="47" t="s">
        <v>178</v>
      </c>
      <c r="C76" s="33" t="n">
        <f aca="false">((1+(1/3))*((4/12))/12*(0.0197*(252/365)))</f>
        <v>0.000503744292237443</v>
      </c>
      <c r="D76" s="47" t="s">
        <v>179</v>
      </c>
      <c r="E76" s="47" t="s">
        <v>180</v>
      </c>
    </row>
    <row r="77" customFormat="false" ht="25.5" hidden="false" customHeight="false" outlineLevel="0" collapsed="false">
      <c r="A77" s="6" t="s">
        <v>72</v>
      </c>
      <c r="B77" s="47" t="s">
        <v>181</v>
      </c>
      <c r="C77" s="33" t="n">
        <f aca="false">SUM(C71:C76)*C27</f>
        <v>0.00665270327245054</v>
      </c>
      <c r="D77" s="7" t="s">
        <v>41</v>
      </c>
      <c r="E77" s="47" t="s">
        <v>41</v>
      </c>
    </row>
    <row r="78" customFormat="false" ht="15" hidden="false" customHeight="false" outlineLevel="0" collapsed="false">
      <c r="A78" s="60" t="s">
        <v>150</v>
      </c>
      <c r="B78" s="60"/>
      <c r="C78" s="61" t="n">
        <f aca="false">SUM(C69:C77)</f>
        <v>0.139868038127854</v>
      </c>
    </row>
    <row r="80" customFormat="false" ht="38.25" hidden="false" customHeight="true" outlineLevel="0" collapsed="false">
      <c r="A80" s="49" t="s">
        <v>182</v>
      </c>
      <c r="B80" s="49"/>
      <c r="C80" s="49"/>
      <c r="D80" s="49"/>
      <c r="E80" s="49"/>
    </row>
    <row r="82" customFormat="false" ht="38.25" hidden="false" customHeight="true" outlineLevel="0" collapsed="false">
      <c r="A82" s="49" t="s">
        <v>183</v>
      </c>
      <c r="B82" s="49"/>
      <c r="C82" s="49"/>
      <c r="D82" s="49"/>
      <c r="E82" s="49"/>
    </row>
    <row r="84" customFormat="false" ht="39" hidden="false" customHeight="true" outlineLevel="0" collapsed="false">
      <c r="A84" s="49" t="s">
        <v>184</v>
      </c>
      <c r="B84" s="49"/>
      <c r="C84" s="49"/>
      <c r="D84" s="49"/>
      <c r="E84" s="49"/>
    </row>
    <row r="86" customFormat="false" ht="60.75" hidden="false" customHeight="true" outlineLevel="0" collapsed="false">
      <c r="A86" s="49" t="s">
        <v>185</v>
      </c>
      <c r="B86" s="49"/>
      <c r="C86" s="49"/>
      <c r="D86" s="49"/>
      <c r="E86" s="49"/>
    </row>
    <row r="88" customFormat="false" ht="43.5" hidden="false" customHeight="true" outlineLevel="0" collapsed="false">
      <c r="A88" s="49" t="s">
        <v>186</v>
      </c>
      <c r="B88" s="49"/>
      <c r="C88" s="49"/>
      <c r="D88" s="49"/>
      <c r="E88" s="49"/>
    </row>
    <row r="90" customFormat="false" ht="64.5" hidden="false" customHeight="true" outlineLevel="0" collapsed="false">
      <c r="A90" s="49" t="s">
        <v>187</v>
      </c>
      <c r="B90" s="49"/>
      <c r="C90" s="49"/>
      <c r="D90" s="49"/>
      <c r="E90" s="49"/>
    </row>
    <row r="92" customFormat="false" ht="15" hidden="false" customHeight="false" outlineLevel="0" collapsed="false">
      <c r="A92" s="16" t="s">
        <v>74</v>
      </c>
      <c r="B92" s="16"/>
      <c r="C92" s="16"/>
      <c r="D92" s="16"/>
      <c r="E92" s="16"/>
    </row>
    <row r="93" customFormat="false" ht="15" hidden="false" customHeight="false" outlineLevel="0" collapsed="false">
      <c r="A93" s="16" t="s">
        <v>22</v>
      </c>
      <c r="B93" s="16"/>
      <c r="C93" s="16" t="s">
        <v>24</v>
      </c>
      <c r="D93" s="16" t="s">
        <v>104</v>
      </c>
      <c r="E93" s="48" t="s">
        <v>105</v>
      </c>
    </row>
    <row r="94" customFormat="false" ht="15" hidden="false" customHeight="false" outlineLevel="0" collapsed="false">
      <c r="A94" s="6" t="s">
        <v>26</v>
      </c>
      <c r="B94" s="47" t="s">
        <v>188</v>
      </c>
      <c r="C94" s="33"/>
      <c r="D94" s="7"/>
      <c r="E94" s="9"/>
    </row>
    <row r="95" customFormat="false" ht="25.5" hidden="false" customHeight="false" outlineLevel="0" collapsed="false">
      <c r="A95" s="6" t="s">
        <v>28</v>
      </c>
      <c r="B95" s="47" t="s">
        <v>189</v>
      </c>
      <c r="C95" s="33"/>
      <c r="D95" s="7"/>
      <c r="E95" s="9"/>
    </row>
    <row r="97" customFormat="false" ht="15" hidden="false" customHeight="false" outlineLevel="0" collapsed="false">
      <c r="A97" s="32" t="s">
        <v>81</v>
      </c>
      <c r="B97" s="32"/>
      <c r="C97" s="32"/>
      <c r="D97" s="32"/>
      <c r="E97" s="32"/>
    </row>
    <row r="98" customFormat="false" ht="15" hidden="false" customHeight="false" outlineLevel="0" collapsed="false">
      <c r="A98" s="32" t="s">
        <v>22</v>
      </c>
      <c r="B98" s="32"/>
      <c r="C98" s="32" t="s">
        <v>24</v>
      </c>
      <c r="D98" s="32" t="s">
        <v>103</v>
      </c>
      <c r="E98" s="46" t="s">
        <v>105</v>
      </c>
    </row>
    <row r="99" customFormat="false" ht="15" hidden="false" customHeight="false" outlineLevel="0" collapsed="false">
      <c r="A99" s="6" t="s">
        <v>26</v>
      </c>
      <c r="B99" s="47" t="s">
        <v>190</v>
      </c>
      <c r="C99" s="53"/>
      <c r="D99" s="14" t="n">
        <f aca="false">'MÓDULO 5'!C7</f>
        <v>78.9875</v>
      </c>
      <c r="E99" s="47" t="s">
        <v>191</v>
      </c>
    </row>
    <row r="100" customFormat="false" ht="15" hidden="false" customHeight="false" outlineLevel="0" collapsed="false">
      <c r="A100" s="6" t="s">
        <v>28</v>
      </c>
      <c r="B100" s="47" t="s">
        <v>192</v>
      </c>
      <c r="C100" s="53"/>
      <c r="D100" s="14" t="n">
        <f aca="false">'MÓDULO 5'!C5</f>
        <v>0</v>
      </c>
      <c r="E100" s="47" t="s">
        <v>191</v>
      </c>
    </row>
    <row r="101" customFormat="false" ht="15" hidden="false" customHeight="false" outlineLevel="0" collapsed="false">
      <c r="A101" s="6" t="s">
        <v>30</v>
      </c>
      <c r="B101" s="47" t="s">
        <v>193</v>
      </c>
      <c r="C101" s="53"/>
      <c r="D101" s="14" t="n">
        <f aca="false">'MÓDULO 5'!C6</f>
        <v>7.9475</v>
      </c>
      <c r="E101" s="47" t="s">
        <v>191</v>
      </c>
    </row>
    <row r="103" customFormat="false" ht="15" hidden="false" customHeight="false" outlineLevel="0" collapsed="false">
      <c r="A103" s="32" t="s">
        <v>84</v>
      </c>
      <c r="B103" s="32"/>
      <c r="C103" s="32"/>
      <c r="D103" s="32"/>
      <c r="E103" s="32"/>
    </row>
    <row r="104" customFormat="false" ht="15" hidden="false" customHeight="false" outlineLevel="0" collapsed="false">
      <c r="A104" s="32" t="s">
        <v>22</v>
      </c>
      <c r="B104" s="32"/>
      <c r="C104" s="32" t="s">
        <v>24</v>
      </c>
      <c r="D104" s="32" t="s">
        <v>103</v>
      </c>
      <c r="E104" s="46" t="s">
        <v>105</v>
      </c>
    </row>
    <row r="105" customFormat="false" ht="63.75" hidden="false" customHeight="false" outlineLevel="0" collapsed="false">
      <c r="A105" s="6" t="s">
        <v>26</v>
      </c>
      <c r="B105" s="47" t="s">
        <v>194</v>
      </c>
      <c r="C105" s="33" t="n">
        <v>0.03</v>
      </c>
      <c r="D105" s="7" t="s">
        <v>41</v>
      </c>
      <c r="E105" s="47" t="s">
        <v>195</v>
      </c>
    </row>
    <row r="106" customFormat="false" ht="63.75" hidden="false" customHeight="false" outlineLevel="0" collapsed="false">
      <c r="A106" s="6" t="s">
        <v>28</v>
      </c>
      <c r="B106" s="47" t="s">
        <v>196</v>
      </c>
      <c r="C106" s="33" t="n">
        <v>0.0679</v>
      </c>
      <c r="D106" s="7" t="s">
        <v>41</v>
      </c>
      <c r="E106" s="47" t="s">
        <v>197</v>
      </c>
    </row>
    <row r="107" customFormat="false" ht="15" hidden="false" customHeight="false" outlineLevel="0" collapsed="false">
      <c r="A107" s="6" t="s">
        <v>30</v>
      </c>
      <c r="B107" s="9" t="s">
        <v>198</v>
      </c>
      <c r="C107" s="33"/>
      <c r="D107" s="7"/>
      <c r="E107" s="9"/>
    </row>
    <row r="108" customFormat="false" ht="15" hidden="false" customHeight="false" outlineLevel="0" collapsed="false">
      <c r="A108" s="6" t="s">
        <v>86</v>
      </c>
      <c r="B108" s="47" t="s">
        <v>199</v>
      </c>
      <c r="C108" s="33" t="n">
        <v>0.0925</v>
      </c>
      <c r="D108" s="7"/>
      <c r="E108" s="47" t="s">
        <v>200</v>
      </c>
    </row>
    <row r="109" customFormat="false" ht="15" hidden="false" customHeight="false" outlineLevel="0" collapsed="false">
      <c r="A109" s="6" t="s">
        <v>87</v>
      </c>
      <c r="B109" s="47" t="s">
        <v>201</v>
      </c>
      <c r="C109" s="33"/>
      <c r="D109" s="7"/>
      <c r="E109" s="9"/>
    </row>
    <row r="110" customFormat="false" ht="15" hidden="false" customHeight="false" outlineLevel="0" collapsed="false">
      <c r="A110" s="6" t="s">
        <v>88</v>
      </c>
      <c r="B110" s="47" t="s">
        <v>202</v>
      </c>
      <c r="C110" s="33" t="n">
        <v>0.05</v>
      </c>
      <c r="D110" s="7"/>
      <c r="E110" s="47" t="s">
        <v>203</v>
      </c>
    </row>
    <row r="112" customFormat="false" ht="25.35" hidden="false" customHeight="true" outlineLevel="0" collapsed="false">
      <c r="A112" s="49" t="s">
        <v>204</v>
      </c>
      <c r="B112" s="49"/>
      <c r="C112" s="49"/>
      <c r="D112" s="49"/>
      <c r="E112" s="49"/>
    </row>
    <row r="114" customFormat="false" ht="12.75" hidden="false" customHeight="true" outlineLevel="0" collapsed="false">
      <c r="A114" s="49" t="s">
        <v>205</v>
      </c>
      <c r="B114" s="49"/>
      <c r="C114" s="49"/>
      <c r="D114" s="49"/>
      <c r="E114" s="49"/>
    </row>
    <row r="116" customFormat="false" ht="12.75" hidden="false" customHeight="true" outlineLevel="0" collapsed="false">
      <c r="A116" s="49" t="s">
        <v>206</v>
      </c>
      <c r="B116" s="49"/>
      <c r="C116" s="49"/>
      <c r="D116" s="49"/>
      <c r="E116" s="49"/>
    </row>
  </sheetData>
  <mergeCells count="45">
    <mergeCell ref="A2:B2"/>
    <mergeCell ref="C2:E2"/>
    <mergeCell ref="A4:E4"/>
    <mergeCell ref="A5:B5"/>
    <mergeCell ref="A8:E8"/>
    <mergeCell ref="A10:E10"/>
    <mergeCell ref="A11:B11"/>
    <mergeCell ref="A14:B14"/>
    <mergeCell ref="A15:B15"/>
    <mergeCell ref="A17:E17"/>
    <mergeCell ref="A18:B18"/>
    <mergeCell ref="A27:B27"/>
    <mergeCell ref="A29:E29"/>
    <mergeCell ref="A32:E32"/>
    <mergeCell ref="A33:B33"/>
    <mergeCell ref="A41:E41"/>
    <mergeCell ref="A43:E43"/>
    <mergeCell ref="A44:B44"/>
    <mergeCell ref="A48:B48"/>
    <mergeCell ref="A50:E50"/>
    <mergeCell ref="A52:E52"/>
    <mergeCell ref="A54:E54"/>
    <mergeCell ref="A55:B55"/>
    <mergeCell ref="A59:B59"/>
    <mergeCell ref="A61:E61"/>
    <mergeCell ref="A63:E63"/>
    <mergeCell ref="A65:E65"/>
    <mergeCell ref="A67:E67"/>
    <mergeCell ref="A68:B68"/>
    <mergeCell ref="A78:B78"/>
    <mergeCell ref="A80:E80"/>
    <mergeCell ref="A82:E82"/>
    <mergeCell ref="A84:E84"/>
    <mergeCell ref="A86:E86"/>
    <mergeCell ref="A88:E88"/>
    <mergeCell ref="A90:E90"/>
    <mergeCell ref="A92:E92"/>
    <mergeCell ref="A93:B93"/>
    <mergeCell ref="A97:E97"/>
    <mergeCell ref="A98:B98"/>
    <mergeCell ref="A103:E103"/>
    <mergeCell ref="A104:B104"/>
    <mergeCell ref="A112:E112"/>
    <mergeCell ref="A114:E114"/>
    <mergeCell ref="A116:E1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5" activeCellId="0" sqref="C5"/>
    </sheetView>
  </sheetViews>
  <sheetFormatPr defaultColWidth="12.15625" defaultRowHeight="15" zeroHeight="false" outlineLevelRow="0" outlineLevelCol="0"/>
  <cols>
    <col collapsed="false" customWidth="false" hidden="false" outlineLevel="0" max="1" min="1" style="62" width="12.15"/>
    <col collapsed="false" customWidth="true" hidden="false" outlineLevel="0" max="2" min="2" style="62" width="43.29"/>
    <col collapsed="false" customWidth="true" hidden="false" outlineLevel="0" max="3" min="3" style="62" width="28.29"/>
    <col collapsed="false" customWidth="true" hidden="false" outlineLevel="0" max="4" min="4" style="62" width="20.99"/>
    <col collapsed="false" customWidth="true" hidden="false" outlineLevel="0" max="5" min="5" style="62" width="13.86"/>
    <col collapsed="false" customWidth="false" hidden="false" outlineLevel="0" max="7" min="6" style="62" width="12.15"/>
    <col collapsed="false" customWidth="true" hidden="false" outlineLevel="0" max="9" min="8" style="62" width="15.29"/>
    <col collapsed="false" customWidth="false" hidden="false" outlineLevel="0" max="1024" min="10" style="62" width="12.15"/>
  </cols>
  <sheetData>
    <row r="2" customFormat="false" ht="29.25" hidden="false" customHeight="true" outlineLevel="0" collapsed="false">
      <c r="A2" s="63" t="s">
        <v>133</v>
      </c>
      <c r="B2" s="63"/>
      <c r="C2" s="63"/>
      <c r="D2" s="64"/>
      <c r="E2" s="64"/>
      <c r="F2" s="65"/>
    </row>
    <row r="3" customFormat="false" ht="29.25" hidden="false" customHeight="true" outlineLevel="0" collapsed="false">
      <c r="A3" s="66" t="s">
        <v>22</v>
      </c>
      <c r="B3" s="66" t="s">
        <v>23</v>
      </c>
      <c r="C3" s="66" t="s">
        <v>207</v>
      </c>
      <c r="D3" s="67"/>
      <c r="E3" s="67"/>
      <c r="F3" s="67"/>
      <c r="J3" s="68"/>
    </row>
    <row r="4" customFormat="false" ht="29.25" hidden="false" customHeight="true" outlineLevel="0" collapsed="false">
      <c r="A4" s="69" t="s">
        <v>30</v>
      </c>
      <c r="B4" s="70" t="str">
        <f aca="false">'MEMÓRIA DE CÁLCULO'!B36</f>
        <v>Assistência médica e familiar</v>
      </c>
      <c r="C4" s="71" t="n">
        <v>107.22</v>
      </c>
      <c r="D4" s="72" t="s">
        <v>208</v>
      </c>
      <c r="E4" s="72"/>
      <c r="F4" s="72"/>
      <c r="G4" s="72"/>
      <c r="H4" s="72"/>
    </row>
    <row r="5" customFormat="false" ht="29.25" hidden="false" customHeight="true" outlineLevel="0" collapsed="false">
      <c r="A5" s="69" t="s">
        <v>34</v>
      </c>
      <c r="B5" s="70" t="str">
        <f aca="false">'MEMÓRIA DE CÁLCULO'!B38</f>
        <v>Seguro de Vida, Invalidez e Funeral</v>
      </c>
      <c r="C5" s="71" t="n">
        <v>10.32</v>
      </c>
      <c r="D5" s="72" t="s">
        <v>208</v>
      </c>
      <c r="E5" s="72"/>
      <c r="F5" s="72"/>
      <c r="G5" s="72"/>
      <c r="H5" s="72"/>
    </row>
    <row r="6" customFormat="false" ht="15" hidden="false" customHeight="false" outlineLevel="0" collapsed="false">
      <c r="A6" s="73"/>
      <c r="D6" s="73"/>
    </row>
    <row r="7" customFormat="false" ht="15" hidden="false" customHeight="false" outlineLevel="0" collapsed="false">
      <c r="A7" s="73"/>
      <c r="B7" s="73"/>
      <c r="C7" s="73"/>
      <c r="D7" s="73"/>
    </row>
  </sheetData>
  <mergeCells count="3">
    <mergeCell ref="A2:C2"/>
    <mergeCell ref="D4:H4"/>
    <mergeCell ref="D5:H5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pageBreakPreview" topLeftCell="A19" colorId="64" zoomScale="100" zoomScaleNormal="85" zoomScalePageLayoutView="100" workbookViewId="0">
      <selection pane="topLeft" activeCell="C34" activeCellId="0" sqref="C34"/>
    </sheetView>
  </sheetViews>
  <sheetFormatPr defaultColWidth="9.15625" defaultRowHeight="15" zeroHeight="false" outlineLevelRow="0" outlineLevelCol="0"/>
  <cols>
    <col collapsed="false" customWidth="true" hidden="false" outlineLevel="0" max="1" min="1" style="74" width="6.43"/>
    <col collapsed="false" customWidth="true" hidden="false" outlineLevel="0" max="2" min="2" style="75" width="52.14"/>
    <col collapsed="false" customWidth="true" hidden="false" outlineLevel="0" max="3" min="3" style="74" width="61.29"/>
    <col collapsed="false" customWidth="true" hidden="false" outlineLevel="0" max="4" min="4" style="74" width="22.57"/>
    <col collapsed="false" customWidth="false" hidden="false" outlineLevel="0" max="1008" min="5" style="74" width="9.14"/>
    <col collapsed="false" customWidth="false" hidden="false" outlineLevel="0" max="1024" min="1009" style="76" width="9.14"/>
  </cols>
  <sheetData>
    <row r="1" customFormat="false" ht="25.5" hidden="false" customHeight="true" outlineLevel="0" collapsed="false">
      <c r="A1" s="77" t="s">
        <v>209</v>
      </c>
      <c r="B1" s="77"/>
      <c r="C1" s="77"/>
      <c r="D1" s="77"/>
    </row>
    <row r="2" customFormat="false" ht="15" hidden="false" customHeight="false" outlineLevel="0" collapsed="false">
      <c r="A2" s="78"/>
      <c r="B2" s="78"/>
      <c r="C2" s="78"/>
      <c r="D2" s="78"/>
    </row>
    <row r="3" customFormat="false" ht="15" hidden="false" customHeight="false" outlineLevel="0" collapsed="false">
      <c r="A3" s="78"/>
      <c r="B3" s="78"/>
      <c r="C3" s="78"/>
      <c r="D3" s="78"/>
    </row>
    <row r="4" customFormat="false" ht="15" hidden="false" customHeight="false" outlineLevel="0" collapsed="false">
      <c r="A4" s="78"/>
      <c r="B4" s="79" t="s">
        <v>210</v>
      </c>
      <c r="C4" s="79" t="s">
        <v>211</v>
      </c>
      <c r="D4" s="78"/>
    </row>
    <row r="5" customFormat="false" ht="15" hidden="false" customHeight="false" outlineLevel="0" collapsed="false">
      <c r="A5" s="78"/>
      <c r="B5" s="80" t="s">
        <v>192</v>
      </c>
      <c r="C5" s="81" t="n">
        <v>0</v>
      </c>
      <c r="D5" s="82"/>
    </row>
    <row r="6" customFormat="false" ht="15" hidden="false" customHeight="false" outlineLevel="0" collapsed="false">
      <c r="A6" s="78"/>
      <c r="B6" s="80" t="s">
        <v>193</v>
      </c>
      <c r="C6" s="81" t="n">
        <f aca="false">D42</f>
        <v>7.9475</v>
      </c>
      <c r="D6" s="82"/>
    </row>
    <row r="7" customFormat="false" ht="15" hidden="false" customHeight="false" outlineLevel="0" collapsed="false">
      <c r="A7" s="78"/>
      <c r="B7" s="80" t="s">
        <v>190</v>
      </c>
      <c r="C7" s="81" t="n">
        <f aca="false">D29</f>
        <v>78.9875</v>
      </c>
      <c r="D7" s="82"/>
    </row>
    <row r="8" customFormat="false" ht="15" hidden="false" customHeight="false" outlineLevel="0" collapsed="false">
      <c r="A8" s="78"/>
      <c r="B8" s="78"/>
      <c r="C8" s="78"/>
      <c r="D8" s="78"/>
    </row>
    <row r="9" customFormat="false" ht="15" hidden="false" customHeight="false" outlineLevel="0" collapsed="false">
      <c r="A9" s="83"/>
      <c r="B9" s="84"/>
      <c r="C9" s="85"/>
      <c r="D9" s="86"/>
    </row>
    <row r="10" customFormat="false" ht="29.25" hidden="false" customHeight="true" outlineLevel="0" collapsed="false">
      <c r="A10" s="87" t="s">
        <v>212</v>
      </c>
      <c r="B10" s="87"/>
      <c r="C10" s="87"/>
      <c r="D10" s="87"/>
    </row>
    <row r="11" customFormat="false" ht="28.5" hidden="false" customHeight="false" outlineLevel="0" collapsed="false">
      <c r="A11" s="88" t="s">
        <v>22</v>
      </c>
      <c r="B11" s="89" t="s">
        <v>213</v>
      </c>
      <c r="C11" s="89" t="s">
        <v>23</v>
      </c>
      <c r="D11" s="90" t="s">
        <v>214</v>
      </c>
    </row>
    <row r="12" customFormat="false" ht="29.25" hidden="false" customHeight="false" outlineLevel="0" collapsed="false">
      <c r="A12" s="91" t="n">
        <v>1</v>
      </c>
      <c r="B12" s="92" t="s">
        <v>215</v>
      </c>
      <c r="C12" s="93" t="s">
        <v>216</v>
      </c>
      <c r="D12" s="94" t="n">
        <v>58.63</v>
      </c>
    </row>
    <row r="13" customFormat="false" ht="29.25" hidden="false" customHeight="false" outlineLevel="0" collapsed="false">
      <c r="A13" s="91" t="n">
        <v>2</v>
      </c>
      <c r="B13" s="92" t="s">
        <v>217</v>
      </c>
      <c r="C13" s="93" t="s">
        <v>218</v>
      </c>
      <c r="D13" s="94" t="n">
        <v>57.67</v>
      </c>
    </row>
    <row r="14" customFormat="false" ht="15" hidden="false" customHeight="false" outlineLevel="0" collapsed="false">
      <c r="A14" s="91" t="n">
        <v>3</v>
      </c>
      <c r="B14" s="92" t="s">
        <v>219</v>
      </c>
      <c r="C14" s="93" t="s">
        <v>220</v>
      </c>
      <c r="D14" s="94" t="n">
        <v>64.46</v>
      </c>
    </row>
    <row r="15" customFormat="false" ht="15" hidden="false" customHeight="false" outlineLevel="0" collapsed="false">
      <c r="A15" s="91" t="n">
        <v>4</v>
      </c>
      <c r="B15" s="92" t="s">
        <v>221</v>
      </c>
      <c r="C15" s="93" t="s">
        <v>222</v>
      </c>
      <c r="D15" s="94" t="n">
        <v>18.65</v>
      </c>
    </row>
    <row r="16" customFormat="false" ht="57.75" hidden="false" customHeight="false" outlineLevel="0" collapsed="false">
      <c r="A16" s="91" t="n">
        <v>5</v>
      </c>
      <c r="B16" s="92" t="s">
        <v>223</v>
      </c>
      <c r="C16" s="95" t="s">
        <v>224</v>
      </c>
      <c r="D16" s="94" t="n">
        <v>62.38</v>
      </c>
    </row>
    <row r="17" customFormat="false" ht="43.5" hidden="false" customHeight="false" outlineLevel="0" collapsed="false">
      <c r="A17" s="91" t="n">
        <v>6</v>
      </c>
      <c r="B17" s="94" t="s">
        <v>225</v>
      </c>
      <c r="C17" s="96" t="s">
        <v>226</v>
      </c>
      <c r="D17" s="97" t="n">
        <v>18.11</v>
      </c>
    </row>
    <row r="18" customFormat="false" ht="15.75" hidden="false" customHeight="false" outlineLevel="0" collapsed="false">
      <c r="A18" s="92" t="n">
        <v>7</v>
      </c>
      <c r="B18" s="94" t="s">
        <v>227</v>
      </c>
      <c r="C18" s="98" t="s">
        <v>41</v>
      </c>
      <c r="D18" s="97" t="n">
        <v>1.51</v>
      </c>
    </row>
    <row r="20" customFormat="false" ht="15" hidden="false" customHeight="false" outlineLevel="0" collapsed="false">
      <c r="A20" s="99" t="s">
        <v>22</v>
      </c>
      <c r="B20" s="100" t="s">
        <v>23</v>
      </c>
      <c r="C20" s="101" t="s">
        <v>228</v>
      </c>
      <c r="D20" s="101" t="s">
        <v>229</v>
      </c>
    </row>
    <row r="21" customFormat="false" ht="15" hidden="false" customHeight="false" outlineLevel="0" collapsed="false">
      <c r="A21" s="102" t="n">
        <v>1</v>
      </c>
      <c r="B21" s="103" t="str">
        <f aca="false">B12</f>
        <v>Camisa polo masculina básica</v>
      </c>
      <c r="C21" s="104" t="n">
        <v>4</v>
      </c>
      <c r="D21" s="105" t="n">
        <f aca="false">D12*C21</f>
        <v>234.52</v>
      </c>
    </row>
    <row r="22" customFormat="false" ht="15" hidden="false" customHeight="false" outlineLevel="0" collapsed="false">
      <c r="A22" s="102" t="n">
        <v>2</v>
      </c>
      <c r="B22" s="103" t="str">
        <f aca="false">B13</f>
        <v>Calça de brim</v>
      </c>
      <c r="C22" s="104" t="n">
        <v>4</v>
      </c>
      <c r="D22" s="105" t="n">
        <f aca="false">D13*C22</f>
        <v>230.68</v>
      </c>
    </row>
    <row r="23" customFormat="false" ht="15" hidden="false" customHeight="false" outlineLevel="0" collapsed="false">
      <c r="A23" s="102" t="n">
        <v>3</v>
      </c>
      <c r="B23" s="103" t="str">
        <f aca="false">B14</f>
        <v>Cinto de Couro</v>
      </c>
      <c r="C23" s="104" t="n">
        <v>1</v>
      </c>
      <c r="D23" s="105" t="n">
        <f aca="false">D14*C23</f>
        <v>64.46</v>
      </c>
    </row>
    <row r="24" customFormat="false" ht="15" hidden="false" customHeight="false" outlineLevel="0" collapsed="false">
      <c r="A24" s="102" t="n">
        <v>4</v>
      </c>
      <c r="B24" s="103" t="str">
        <f aca="false">B15</f>
        <v>Par de meia sport</v>
      </c>
      <c r="C24" s="104" t="n">
        <v>4</v>
      </c>
      <c r="D24" s="105" t="n">
        <f aca="false">D15*C24</f>
        <v>74.6</v>
      </c>
    </row>
    <row r="25" customFormat="false" ht="15" hidden="false" customHeight="false" outlineLevel="0" collapsed="false">
      <c r="A25" s="102" t="n">
        <v>5</v>
      </c>
      <c r="B25" s="103" t="str">
        <f aca="false">B16</f>
        <v>Par de calçado de segurança, tipo botina</v>
      </c>
      <c r="C25" s="104" t="n">
        <v>2</v>
      </c>
      <c r="D25" s="105" t="n">
        <f aca="false">D16*C25</f>
        <v>124.76</v>
      </c>
    </row>
    <row r="26" customFormat="false" ht="15" hidden="false" customHeight="false" outlineLevel="0" collapsed="false">
      <c r="A26" s="102" t="n">
        <v>6</v>
      </c>
      <c r="B26" s="103" t="str">
        <f aca="false">B17</f>
        <v>Par de luva de segurança</v>
      </c>
      <c r="C26" s="104" t="n">
        <v>12</v>
      </c>
      <c r="D26" s="105" t="n">
        <f aca="false">D17*C26</f>
        <v>217.32</v>
      </c>
    </row>
    <row r="27" customFormat="false" ht="15" hidden="false" customHeight="false" outlineLevel="0" collapsed="false">
      <c r="A27" s="102" t="n">
        <v>7</v>
      </c>
      <c r="B27" s="103" t="str">
        <f aca="false">B18</f>
        <v>Crachá</v>
      </c>
      <c r="C27" s="104" t="n">
        <v>1</v>
      </c>
      <c r="D27" s="105" t="n">
        <f aca="false">D18*C27</f>
        <v>1.51</v>
      </c>
    </row>
    <row r="28" customFormat="false" ht="15" hidden="false" customHeight="false" outlineLevel="0" collapsed="false">
      <c r="A28" s="99" t="s">
        <v>230</v>
      </c>
      <c r="B28" s="99"/>
      <c r="C28" s="99"/>
      <c r="D28" s="106" t="n">
        <f aca="false">SUM(D21:D27)</f>
        <v>947.85</v>
      </c>
    </row>
    <row r="29" customFormat="false" ht="15" hidden="false" customHeight="false" outlineLevel="0" collapsed="false">
      <c r="A29" s="99" t="s">
        <v>231</v>
      </c>
      <c r="B29" s="99"/>
      <c r="C29" s="99"/>
      <c r="D29" s="106" t="n">
        <f aca="false">D28/12</f>
        <v>78.9875</v>
      </c>
    </row>
    <row r="31" customFormat="false" ht="15" hidden="false" customHeight="false" outlineLevel="0" collapsed="false">
      <c r="A31" s="87" t="s">
        <v>232</v>
      </c>
      <c r="B31" s="87"/>
      <c r="C31" s="87"/>
      <c r="D31" s="87"/>
    </row>
    <row r="32" customFormat="false" ht="28.5" hidden="false" customHeight="false" outlineLevel="0" collapsed="false">
      <c r="A32" s="88" t="s">
        <v>22</v>
      </c>
      <c r="B32" s="89" t="s">
        <v>213</v>
      </c>
      <c r="C32" s="89" t="s">
        <v>23</v>
      </c>
      <c r="D32" s="90" t="s">
        <v>214</v>
      </c>
    </row>
    <row r="33" customFormat="false" ht="43.5" hidden="false" customHeight="false" outlineLevel="0" collapsed="false">
      <c r="A33" s="91" t="n">
        <v>1</v>
      </c>
      <c r="B33" s="92" t="s">
        <v>233</v>
      </c>
      <c r="C33" s="93" t="s">
        <v>234</v>
      </c>
      <c r="D33" s="94" t="n">
        <v>54.32</v>
      </c>
    </row>
    <row r="34" customFormat="false" ht="57.75" hidden="false" customHeight="false" outlineLevel="0" collapsed="false">
      <c r="A34" s="91" t="n">
        <v>2</v>
      </c>
      <c r="B34" s="92" t="s">
        <v>235</v>
      </c>
      <c r="C34" s="93" t="s">
        <v>236</v>
      </c>
      <c r="D34" s="94" t="n">
        <v>6.47</v>
      </c>
    </row>
    <row r="35" customFormat="false" ht="15" hidden="false" customHeight="false" outlineLevel="0" collapsed="false">
      <c r="A35" s="91" t="n">
        <v>3</v>
      </c>
      <c r="B35" s="92" t="s">
        <v>237</v>
      </c>
      <c r="C35" s="93" t="s">
        <v>41</v>
      </c>
      <c r="D35" s="94" t="n">
        <v>17.29</v>
      </c>
    </row>
    <row r="37" customFormat="false" ht="15" hidden="false" customHeight="false" outlineLevel="0" collapsed="false">
      <c r="A37" s="99" t="s">
        <v>22</v>
      </c>
      <c r="B37" s="100" t="s">
        <v>23</v>
      </c>
      <c r="C37" s="101" t="s">
        <v>228</v>
      </c>
      <c r="D37" s="101" t="s">
        <v>229</v>
      </c>
    </row>
    <row r="38" customFormat="false" ht="15" hidden="false" customHeight="false" outlineLevel="0" collapsed="false">
      <c r="A38" s="102" t="n">
        <v>1</v>
      </c>
      <c r="B38" s="103" t="str">
        <f aca="false">B33</f>
        <v>Cinta ergonômica</v>
      </c>
      <c r="C38" s="104" t="n">
        <v>1</v>
      </c>
      <c r="D38" s="105" t="n">
        <f aca="false">D33*C38</f>
        <v>54.32</v>
      </c>
    </row>
    <row r="39" customFormat="false" ht="15" hidden="false" customHeight="false" outlineLevel="0" collapsed="false">
      <c r="A39" s="102" t="n">
        <v>2</v>
      </c>
      <c r="B39" s="103" t="str">
        <f aca="false">B34</f>
        <v>Óculos proteção</v>
      </c>
      <c r="C39" s="104" t="n">
        <v>1</v>
      </c>
      <c r="D39" s="105" t="n">
        <f aca="false">D34*C39</f>
        <v>6.47</v>
      </c>
    </row>
    <row r="40" customFormat="false" ht="15" hidden="false" customHeight="false" outlineLevel="0" collapsed="false">
      <c r="A40" s="102" t="n">
        <v>3</v>
      </c>
      <c r="B40" s="103" t="str">
        <f aca="false">B35</f>
        <v>Protetor Auricular</v>
      </c>
      <c r="C40" s="104" t="n">
        <v>2</v>
      </c>
      <c r="D40" s="105" t="n">
        <f aca="false">D35*C40</f>
        <v>34.58</v>
      </c>
    </row>
    <row r="41" customFormat="false" ht="15" hidden="false" customHeight="false" outlineLevel="0" collapsed="false">
      <c r="A41" s="99" t="s">
        <v>230</v>
      </c>
      <c r="B41" s="99"/>
      <c r="C41" s="99"/>
      <c r="D41" s="106" t="n">
        <f aca="false">SUM(D38:D40)</f>
        <v>95.37</v>
      </c>
    </row>
    <row r="42" customFormat="false" ht="15" hidden="false" customHeight="false" outlineLevel="0" collapsed="false">
      <c r="A42" s="99" t="s">
        <v>231</v>
      </c>
      <c r="B42" s="99"/>
      <c r="C42" s="99"/>
      <c r="D42" s="106" t="n">
        <f aca="false">D41/12</f>
        <v>7.9475</v>
      </c>
    </row>
  </sheetData>
  <mergeCells count="7">
    <mergeCell ref="A1:D1"/>
    <mergeCell ref="A10:D10"/>
    <mergeCell ref="A28:C28"/>
    <mergeCell ref="A29:C29"/>
    <mergeCell ref="A31:D31"/>
    <mergeCell ref="A41:C41"/>
    <mergeCell ref="A42:C4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2023-03-31T15:55:02Z</dcterms:created>
  <dc:creator>TJPI</dc:creator>
  <dc:description/>
  <dc:language>pt-BR</dc:language>
  <cp:lastModifiedBy/>
  <dcterms:modified xsi:type="dcterms:W3CDTF">2024-11-11T11:11:45Z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